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sheetId="1" r:id="rId4"/>
    <sheet state="visible" name="Assumptions" sheetId="2" r:id="rId5"/>
    <sheet state="hidden" name="Output for Deck" sheetId="3" r:id="rId6"/>
    <sheet state="visible" name="KPIs vs Industry" sheetId="4" r:id="rId7"/>
    <sheet state="visible" name="DCF" sheetId="5" r:id="rId8"/>
    <sheet state="visible" name="Valuation Summary" sheetId="6" r:id="rId9"/>
    <sheet state="visible" name="Annual Summary" sheetId="7" r:id="rId10"/>
    <sheet state="visible" name="Model" sheetId="8" r:id="rId11"/>
    <sheet state="visible" name="2025 Sales" sheetId="9" r:id="rId12"/>
    <sheet state="visible" name="Sales Comp" sheetId="10" r:id="rId13"/>
    <sheet state="visible" name="Non-Sales Compensation" sheetId="11" r:id="rId14"/>
    <sheet state="hidden" name="Research" sheetId="12" r:id="rId15"/>
  </sheets>
  <definedNames/>
  <calcPr/>
  <extLst>
    <ext uri="GoogleSheetsCustomDataVersion2">
      <go:sheetsCustomData xmlns:go="http://customooxmlschemas.google.com/" r:id="rId16" roundtripDataChecksum="Q34wM2x05lVGwLpQ+RJxQw9DXFOgysXSsnNPfBmWSv0="/>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D32">
      <text>
        <t xml:space="preserve">======
ID#AAABoCKf0cs
    (2025-08-27 13:55:26)
Landing Page Conversion Percentage. If there are 100 people that click on the ad and are redirected to the landing page and 30  of them submit their information, then the LPC% is 30%.</t>
      </text>
    </comment>
    <comment authorId="0" ref="D26">
      <text>
        <t xml:space="preserve">======
ID#AAABoCKf0co
    (2025-08-27 13:55:26)
Click Through Rate.</t>
      </text>
    </comment>
    <comment authorId="0" ref="D20">
      <text>
        <t xml:space="preserve">======
ID#AAABoCKf0ck
    (2025-08-27 13:55:26)
Cost Per Thousand (M) Impressions.</t>
      </text>
    </comment>
  </commentList>
  <extLst>
    <ext uri="GoogleSheetsCustomDataVersion2">
      <go:sheetsCustomData xmlns:go="http://customooxmlschemas.google.com/" r:id="rId1" roundtripDataSignature="AMtx7mie1ZszbMKrJup3tLl/3Z8phIgTZw=="/>
    </ext>
  </extLst>
</comments>
</file>

<file path=xl/sharedStrings.xml><?xml version="1.0" encoding="utf-8"?>
<sst xmlns="http://schemas.openxmlformats.org/spreadsheetml/2006/main" count="862" uniqueCount="525">
  <si>
    <t>Blue text cells = inputs (you can change)</t>
  </si>
  <si>
    <t>Black text cells = calcs (do not change)</t>
  </si>
  <si>
    <t>Green text cells = linked to another tab (do not change)</t>
  </si>
  <si>
    <t>Red text cells = TBD / Error Check</t>
  </si>
  <si>
    <t>Assumptions</t>
  </si>
  <si>
    <t>Figures in Actuals</t>
  </si>
  <si>
    <t>Case Trigger:</t>
  </si>
  <si>
    <t>Cash Check</t>
  </si>
  <si>
    <t>Seed IRR</t>
  </si>
  <si>
    <t>Case Chosen</t>
  </si>
  <si>
    <t>Case Number</t>
  </si>
  <si>
    <t>Name of Scenario</t>
  </si>
  <si>
    <t>Base</t>
  </si>
  <si>
    <t>Upside</t>
  </si>
  <si>
    <t>Downside</t>
  </si>
  <si>
    <t>Amount Raised</t>
  </si>
  <si>
    <t>1.5mm</t>
  </si>
  <si>
    <t>2mm</t>
  </si>
  <si>
    <t>1mm</t>
  </si>
  <si>
    <t>Variance</t>
  </si>
  <si>
    <t>Customer / Revenue Inputs</t>
  </si>
  <si>
    <t>Ad Spend Revenue Build</t>
  </si>
  <si>
    <t>Monthly Ad Spend</t>
  </si>
  <si>
    <t>Monthly Ad Spend Growth</t>
  </si>
  <si>
    <t>CPM</t>
  </si>
  <si>
    <t>Click Through Rate</t>
  </si>
  <si>
    <t>Landing Page Conversion</t>
  </si>
  <si>
    <t>Types of Customers (Ads)</t>
  </si>
  <si>
    <t>Mid-Market</t>
  </si>
  <si>
    <t>Revenue / Customer Type / Year</t>
  </si>
  <si>
    <t>Managing Menopause / Mansplaining Menopause</t>
  </si>
  <si>
    <t>Small Business</t>
  </si>
  <si>
    <t>Enterprise</t>
  </si>
  <si>
    <t>Business Development Revenue Build</t>
  </si>
  <si>
    <t>SDR Hires</t>
  </si>
  <si>
    <t>Input in Model Tab, row 234</t>
  </si>
  <si>
    <t>Emails per Month</t>
  </si>
  <si>
    <t>Email Response Conversion</t>
  </si>
  <si>
    <t>Lead to Set Conversion</t>
  </si>
  <si>
    <t>Set to Close Conversion</t>
  </si>
  <si>
    <t>SDRs per Closer</t>
  </si>
  <si>
    <t>SDRs per SDR Manager</t>
  </si>
  <si>
    <t>Closers per Closer Manager</t>
  </si>
  <si>
    <t>Directors per Manager</t>
  </si>
  <si>
    <t>Base Salary</t>
  </si>
  <si>
    <t>SDRs</t>
  </si>
  <si>
    <t>Closer</t>
  </si>
  <si>
    <t>SDR Manager</t>
  </si>
  <si>
    <t>Closer Manager</t>
  </si>
  <si>
    <t>Director</t>
  </si>
  <si>
    <t>Base Salary Annual Increase</t>
  </si>
  <si>
    <t>Bonus</t>
  </si>
  <si>
    <t>SDR % of Sale</t>
  </si>
  <si>
    <t>Closer % of Sale</t>
  </si>
  <si>
    <t>SDR Manager % of Sale</t>
  </si>
  <si>
    <t>Closer Manager % of Sale</t>
  </si>
  <si>
    <t>Director % of Sale</t>
  </si>
  <si>
    <t>% Cut of Comp in Year 2</t>
  </si>
  <si>
    <t>% Cut of Comp in Year 3 and thereafter</t>
  </si>
  <si>
    <t>Customers / CSR</t>
  </si>
  <si>
    <t>CSR Salary + Bonus</t>
  </si>
  <si>
    <t>Types of Customers (AUR)</t>
  </si>
  <si>
    <t>Annual Churn by Year</t>
  </si>
  <si>
    <t>B2B - Mid-Market</t>
  </si>
  <si>
    <t>B2B - Enterprise</t>
  </si>
  <si>
    <t>Live Events</t>
  </si>
  <si>
    <t>Live Events Cost / Ticket</t>
  </si>
  <si>
    <t>Events per Month</t>
  </si>
  <si>
    <t>Input on Model tab</t>
  </si>
  <si>
    <t>Attendees per Event</t>
  </si>
  <si>
    <t>Cost per Event</t>
  </si>
  <si>
    <t>Cash Flow and Balance Sheet Assumptions</t>
  </si>
  <si>
    <t>B2B - Small Business Customers Paying Assumptions</t>
  </si>
  <si>
    <t xml:space="preserve">Monthly </t>
  </si>
  <si>
    <t>Quarterly Upfront</t>
  </si>
  <si>
    <t>Annual Upfront</t>
  </si>
  <si>
    <t>B2B - Mid-Market Customers Paying Assumptions</t>
  </si>
  <si>
    <t>Customers Paying Assumptions</t>
  </si>
  <si>
    <t>Cost Inputs</t>
  </si>
  <si>
    <t>Tech Equip. + Training / Onboarding per New Headcount</t>
  </si>
  <si>
    <t>Travel &amp; Entertainment / Headcount</t>
  </si>
  <si>
    <t>Software Subscriptions / Headcount</t>
  </si>
  <si>
    <t>Technology</t>
  </si>
  <si>
    <t>Course Content (non-headcount)</t>
  </si>
  <si>
    <t>Marketing / PR / HR (non-headcount)</t>
  </si>
  <si>
    <t>Website</t>
  </si>
  <si>
    <t>Conferences/Trade Shows</t>
  </si>
  <si>
    <t>Professional fees</t>
  </si>
  <si>
    <t>Legal</t>
  </si>
  <si>
    <t>Tax and Accounting</t>
  </si>
  <si>
    <t>Consulting</t>
  </si>
  <si>
    <t>Insurance</t>
  </si>
  <si>
    <t>Occupancy</t>
  </si>
  <si>
    <t>Other</t>
  </si>
  <si>
    <t>Credit Card Fees (% of Revenue)</t>
  </si>
  <si>
    <t>Instructor Salary</t>
  </si>
  <si>
    <t>Instructor Salary Annual Increase</t>
  </si>
  <si>
    <t>Enterprise Customers / Instructor Needed</t>
  </si>
  <si>
    <t>Annual Growth</t>
  </si>
  <si>
    <t>Annual Non-sale Comp Growth</t>
  </si>
  <si>
    <t>Tax Rate</t>
  </si>
  <si>
    <t>Investor Inputs</t>
  </si>
  <si>
    <t>Seed Investment Month</t>
  </si>
  <si>
    <t>Seed Investment Pre-money Valuation</t>
  </si>
  <si>
    <t>Exit Assumptions</t>
  </si>
  <si>
    <t>EBITDA Exit Multiple</t>
  </si>
  <si>
    <t>Distributions (% of Positive Net Income)</t>
  </si>
  <si>
    <t>Output for Deck</t>
  </si>
  <si>
    <t>Revenue</t>
  </si>
  <si>
    <t>Total Revenue</t>
  </si>
  <si>
    <t>EBITDA</t>
  </si>
  <si>
    <t>EBITDA Margin</t>
  </si>
  <si>
    <t>DtC Customers</t>
  </si>
  <si>
    <t>Active B2B Customers</t>
  </si>
  <si>
    <t>Total Active B2B Customers</t>
  </si>
  <si>
    <t>B2B Retention %</t>
  </si>
  <si>
    <t>N/A</t>
  </si>
  <si>
    <t>B2B CAC</t>
  </si>
  <si>
    <t>Total Headcount (incl. Instructors)</t>
  </si>
  <si>
    <t>Business Development KPIs</t>
  </si>
  <si>
    <t>Emails Sent</t>
  </si>
  <si>
    <t>Customers Acquired</t>
  </si>
  <si>
    <t>Ad KPIs</t>
  </si>
  <si>
    <t>Ad Spend</t>
  </si>
  <si>
    <t>Clicks</t>
  </si>
  <si>
    <t>CPC</t>
  </si>
  <si>
    <t>Conversions</t>
  </si>
  <si>
    <t>Notes</t>
  </si>
  <si>
    <t>Blended cost to acquire a customer = all customers acquired via ad spend and business development divided by total BD, sales and marketing costs</t>
  </si>
  <si>
    <t>Non-sales Headcount</t>
  </si>
  <si>
    <t>Sales Team Salary</t>
  </si>
  <si>
    <t>Sales Team</t>
  </si>
  <si>
    <t>Sales Team Bonus</t>
  </si>
  <si>
    <t>PR/Marketing/Events</t>
  </si>
  <si>
    <t>Instructors</t>
  </si>
  <si>
    <t>Total</t>
  </si>
  <si>
    <t>Events</t>
  </si>
  <si>
    <t>Other Expenses</t>
  </si>
  <si>
    <t>Other mktg</t>
  </si>
  <si>
    <t>KPIs vs Industry</t>
  </si>
  <si>
    <t>#</t>
  </si>
  <si>
    <t>Metric</t>
  </si>
  <si>
    <t>Industry</t>
  </si>
  <si>
    <t>Our Model</t>
  </si>
  <si>
    <t>Source</t>
  </si>
  <si>
    <t xml:space="preserve">Low </t>
  </si>
  <si>
    <t>High</t>
  </si>
  <si>
    <t>B2B Pricing</t>
  </si>
  <si>
    <t>$10,000-250,000/yr</t>
  </si>
  <si>
    <t>$2,500-10,000 / yr</t>
  </si>
  <si>
    <t>See Below</t>
  </si>
  <si>
    <t>DTC Pricing</t>
  </si>
  <si>
    <t>https://www.menopausehubacademy.com/shop/menopause-training-for-hr</t>
  </si>
  <si>
    <t>CTR (Click Through Rate)</t>
  </si>
  <si>
    <t>1-2%</t>
  </si>
  <si>
    <t>https://ondigitalmarketing.com/good-ctr-for-facebook-ads/</t>
  </si>
  <si>
    <t>CPM (Cost per Thousand Impressions)</t>
  </si>
  <si>
    <t>https://lineardesign.com/blog/facebook-ad-statistics/</t>
  </si>
  <si>
    <t>B2B Customer Retention</t>
  </si>
  <si>
    <t>76-81%</t>
  </si>
  <si>
    <t>https://www.soocial.com/b2b-customer-retention-statistics/</t>
  </si>
  <si>
    <t>Blended Ad and BD B2B CAC (Cost to Acquire a Customer)</t>
  </si>
  <si>
    <t>https://userpilot.com/blog/average-customer-acquisition-cost/</t>
  </si>
  <si>
    <t>Conclusion: the primary revenue and cost drivers of our model are conservative compared to industry averages</t>
  </si>
  <si>
    <t>For Deck:</t>
  </si>
  <si>
    <t>Sources</t>
  </si>
  <si>
    <t>Chat GPT5 Deep Research 8/14/25</t>
  </si>
  <si>
    <t>https://thenovacollective.com/whats-the-cost-of-diversity-equity-and-inclusion/</t>
  </si>
  <si>
    <t xml:space="preserve">Estimated ranges are based on published provider rates for corporate menopause workshops (Menopause Solutions at Work), HR industry benchmarks for digital benefits pricing ($5–$15 PEPM for large employers), </t>
  </si>
  <si>
    <t>and public case studies of enterprise implementations by providers such as Peppy, Maven Clinic, Carrot Fertility, and Progyny.</t>
  </si>
  <si>
    <t>DCF Valuation</t>
  </si>
  <si>
    <t>Perp.</t>
  </si>
  <si>
    <t>Growth Rates</t>
  </si>
  <si>
    <t>Forecast</t>
  </si>
  <si>
    <t>NA</t>
  </si>
  <si>
    <t>Expense</t>
  </si>
  <si>
    <t xml:space="preserve">EBITDA </t>
  </si>
  <si>
    <t>% Margin</t>
  </si>
  <si>
    <t xml:space="preserve">D&amp;A </t>
  </si>
  <si>
    <t>EBIT</t>
  </si>
  <si>
    <t>Taxes</t>
  </si>
  <si>
    <t>NOPAT</t>
  </si>
  <si>
    <t>Cash Flow Adjustments:</t>
  </si>
  <si>
    <t>D&amp;A Addback</t>
  </si>
  <si>
    <t>Capex</t>
  </si>
  <si>
    <t>Delta Working Capital</t>
  </si>
  <si>
    <t>Total Cash Flow Adjustments</t>
  </si>
  <si>
    <t>After-Tax Cash Flows</t>
  </si>
  <si>
    <t>Discount Period</t>
  </si>
  <si>
    <t>Discount Factor</t>
  </si>
  <si>
    <t>Present Value of After-Tax Cash Flows</t>
  </si>
  <si>
    <t>Valuation Assumptions</t>
  </si>
  <si>
    <t>Discount Rate</t>
  </si>
  <si>
    <t>Implied Perpetuity Growth</t>
  </si>
  <si>
    <t>Terminal Value</t>
  </si>
  <si>
    <t>Total Valuation</t>
  </si>
  <si>
    <t>Comments</t>
  </si>
  <si>
    <t>1)</t>
  </si>
  <si>
    <t>Assumes working capital neutrality</t>
  </si>
  <si>
    <t>Valuation Summary</t>
  </si>
  <si>
    <t>M&amp;A Comps</t>
  </si>
  <si>
    <t>Trading Comps</t>
  </si>
  <si>
    <t>Year 5</t>
  </si>
  <si>
    <t>DCF</t>
  </si>
  <si>
    <t>Valuation</t>
  </si>
  <si>
    <t xml:space="preserve">Revenue </t>
  </si>
  <si>
    <t>Revenue Multiple</t>
  </si>
  <si>
    <t>Implied Enterprise Value</t>
  </si>
  <si>
    <t>EBITDA Multiple</t>
  </si>
  <si>
    <t>Average</t>
  </si>
  <si>
    <t>Average Discounted to PV</t>
  </si>
  <si>
    <t>Weight of each Valuation Technique</t>
  </si>
  <si>
    <t>Weighted Average</t>
  </si>
  <si>
    <t>Comparable multiples are based on averages</t>
  </si>
  <si>
    <t>2)</t>
  </si>
  <si>
    <t>Discount rate of 16%</t>
  </si>
  <si>
    <t>3)</t>
  </si>
  <si>
    <t>Discounted M&amp;A and Trading comps:</t>
  </si>
  <si>
    <t>Year</t>
  </si>
  <si>
    <t>Discounted Period</t>
  </si>
  <si>
    <t>Discounted Valuation</t>
  </si>
  <si>
    <t>Annual Summary &amp; Investor IRR</t>
  </si>
  <si>
    <t>Capital Raise Case:</t>
  </si>
  <si>
    <t>Growth</t>
  </si>
  <si>
    <t>Upfront</t>
  </si>
  <si>
    <t>P&amp;L Summary</t>
  </si>
  <si>
    <t>Revenue from Ads</t>
  </si>
  <si>
    <t>Revenue from Biz Dev</t>
  </si>
  <si>
    <t>Expenses</t>
  </si>
  <si>
    <t>Total Expenses</t>
  </si>
  <si>
    <t>D&amp;A</t>
  </si>
  <si>
    <t>Interest</t>
  </si>
  <si>
    <t>EBT</t>
  </si>
  <si>
    <t>Net Income</t>
  </si>
  <si>
    <t>Net Income Check</t>
  </si>
  <si>
    <t>Revenue by Customer</t>
  </si>
  <si>
    <t>Revenue Check</t>
  </si>
  <si>
    <t>Headcount (end of year)</t>
  </si>
  <si>
    <t>Sales Headcount</t>
  </si>
  <si>
    <t>Instructor Headcount</t>
  </si>
  <si>
    <t>Total Headcount</t>
  </si>
  <si>
    <t>KPIs</t>
  </si>
  <si>
    <t>ARR</t>
  </si>
  <si>
    <t>Ads</t>
  </si>
  <si>
    <t>Managing Menopause / Mansplaining Menopause Customers (one-off)</t>
  </si>
  <si>
    <t>Active Customers (end of year)</t>
  </si>
  <si>
    <t>Total Active Customers from Ad Spend</t>
  </si>
  <si>
    <t xml:space="preserve">Acquired Customers </t>
  </si>
  <si>
    <t>Total Acquired Customers from Ad Spend</t>
  </si>
  <si>
    <t>Ad Revenue</t>
  </si>
  <si>
    <t>Average Revenue / Customer (incl Managing Menopause / Mansplaining Menopause)</t>
  </si>
  <si>
    <t>Cost to Acquire a Customer (incl Managing Menopause / Mansplaining Menopause)</t>
  </si>
  <si>
    <t>ARPC / CAC (incl Managing Menopause / Mansplaining Menopause)</t>
  </si>
  <si>
    <t>Impressions</t>
  </si>
  <si>
    <t>Conversion % (conversions/impressions)</t>
  </si>
  <si>
    <t>Conversion % (conversions/clicks)</t>
  </si>
  <si>
    <t>Business Development (incl. CSRs)</t>
  </si>
  <si>
    <t>Business Development Headcount Base + Bonus</t>
  </si>
  <si>
    <t>Business Development Revenue</t>
  </si>
  <si>
    <t>Revenue from BD / BD Headcount Costs</t>
  </si>
  <si>
    <t>Average Compensation / Headcount</t>
  </si>
  <si>
    <t>Average Revenue / Headcount</t>
  </si>
  <si>
    <t>Total Active Customers from BD (end of year)</t>
  </si>
  <si>
    <t>B2B - Small Business</t>
  </si>
  <si>
    <t>Total Emails Sent</t>
  </si>
  <si>
    <t>Total Responses</t>
  </si>
  <si>
    <t xml:space="preserve">Total Calls </t>
  </si>
  <si>
    <t>Cumulative Customers Acquired</t>
  </si>
  <si>
    <t>Active %</t>
  </si>
  <si>
    <t>B2B Cost to Acquire a Customer</t>
  </si>
  <si>
    <t>Customers / Emails</t>
  </si>
  <si>
    <t>Customers / Responses</t>
  </si>
  <si>
    <t>Customers / Calls</t>
  </si>
  <si>
    <t>Retention % after each year</t>
  </si>
  <si>
    <t>Combined (Ad + BD) KPIs</t>
  </si>
  <si>
    <t>Total Customers</t>
  </si>
  <si>
    <t>Acquired via Ad Spend</t>
  </si>
  <si>
    <t>Acquired via Business Development</t>
  </si>
  <si>
    <t>Total Marketing/Ad/BD Spend</t>
  </si>
  <si>
    <t>Business Development</t>
  </si>
  <si>
    <t>Marketing Headcount</t>
  </si>
  <si>
    <t>Other Mktg / PR / Trade Shows</t>
  </si>
  <si>
    <t>Blended CAC (Combined customers / (Total Mktg/Ad/BD))</t>
  </si>
  <si>
    <t>Investor Summary</t>
  </si>
  <si>
    <t>Investment</t>
  </si>
  <si>
    <t>Pre-Money Val.</t>
  </si>
  <si>
    <t>Post-Money Val.</t>
  </si>
  <si>
    <t>Equity</t>
  </si>
  <si>
    <t>Founders</t>
  </si>
  <si>
    <t>Seed</t>
  </si>
  <si>
    <t>After Round</t>
  </si>
  <si>
    <t>Seed Investor IRR</t>
  </si>
  <si>
    <t>Distributions</t>
  </si>
  <si>
    <t>Distributions - Seed</t>
  </si>
  <si>
    <t>Exit</t>
  </si>
  <si>
    <t>Enterprise Value</t>
  </si>
  <si>
    <t>less: debt</t>
  </si>
  <si>
    <t>less: fees</t>
  </si>
  <si>
    <t>plus: cash</t>
  </si>
  <si>
    <t>Equity Value</t>
  </si>
  <si>
    <t>Seed Equity Value</t>
  </si>
  <si>
    <t>Seed Investment</t>
  </si>
  <si>
    <t>Seed CFs</t>
  </si>
  <si>
    <t>Seed MOIC (multiple on invested cash)</t>
  </si>
  <si>
    <t>Model</t>
  </si>
  <si>
    <t>Revenue / Customer Build</t>
  </si>
  <si>
    <t>Customers</t>
  </si>
  <si>
    <t>Total Managing Menopause / Mansplaining Menopause Customers</t>
  </si>
  <si>
    <t>Managing Menopause / Mansplaining Menopause Revenue/Customer</t>
  </si>
  <si>
    <t>Managing Menopause / Mansplaining Menopause Revenue</t>
  </si>
  <si>
    <t>Churn</t>
  </si>
  <si>
    <t>Total B2B - Small Business Customers</t>
  </si>
  <si>
    <t>B2B - Small Business Revenue/Customer</t>
  </si>
  <si>
    <t>B2B - Small Business Revenue</t>
  </si>
  <si>
    <t>Total B2B - Mid-Market Customers</t>
  </si>
  <si>
    <t>B2B - Mid-Market Revenue/Customer</t>
  </si>
  <si>
    <t>B2B - Mid-Market Revenue</t>
  </si>
  <si>
    <t>Total B2B - Enterprise Customers</t>
  </si>
  <si>
    <t>B2B - Enterprise Revenue/Customer</t>
  </si>
  <si>
    <t>B2B - Enterprise Revenue</t>
  </si>
  <si>
    <t>Ad Spend Customers Acquired</t>
  </si>
  <si>
    <t>Total Customers Acquired</t>
  </si>
  <si>
    <t>Revenue from Ad Spend</t>
  </si>
  <si>
    <t>SDR Headcount</t>
  </si>
  <si>
    <t>Emails / SDR</t>
  </si>
  <si>
    <t>Total Emails</t>
  </si>
  <si>
    <t>Email to Response Conversion</t>
  </si>
  <si>
    <t>Responses to Call (set)</t>
  </si>
  <si>
    <t>Calls</t>
  </si>
  <si>
    <t>Call to Close Conversion</t>
  </si>
  <si>
    <t>Conversions (1 month ramp)</t>
  </si>
  <si>
    <t>Managing Menopause / Mansplaining Menopause Customers</t>
  </si>
  <si>
    <t>Small Business Ticket</t>
  </si>
  <si>
    <t>Revenue from Live Event</t>
  </si>
  <si>
    <t>Attendees / Event</t>
  </si>
  <si>
    <t>Revenue / Ticket</t>
  </si>
  <si>
    <t>Live Event Revenue</t>
  </si>
  <si>
    <t>MRR</t>
  </si>
  <si>
    <t>C-suite</t>
  </si>
  <si>
    <t>Marketing</t>
  </si>
  <si>
    <t>Tech</t>
  </si>
  <si>
    <t>G&amp;A</t>
  </si>
  <si>
    <t>Total Non-sales Headcount</t>
  </si>
  <si>
    <t>Biz Dev / Sales Headcount</t>
  </si>
  <si>
    <t>CSRs</t>
  </si>
  <si>
    <t>Total Biz Dev / Sales Headcount</t>
  </si>
  <si>
    <t>Biz Dev / Sales Base Salary</t>
  </si>
  <si>
    <t>Total Biz Dev / Sales Base Salary</t>
  </si>
  <si>
    <t>Salary Increase</t>
  </si>
  <si>
    <t>Biz Dev / Sales Bonus</t>
  </si>
  <si>
    <t>Total Biz Dev / Sales Bonus</t>
  </si>
  <si>
    <t>Compensation / Headcount Annualized</t>
  </si>
  <si>
    <t>Headcount #</t>
  </si>
  <si>
    <t>Total Occupancy Costs</t>
  </si>
  <si>
    <t>Other Operating Expenses</t>
  </si>
  <si>
    <t>Tech Equipment</t>
  </si>
  <si>
    <t>Travel and Entertainment</t>
  </si>
  <si>
    <t>Software Subscriptions</t>
  </si>
  <si>
    <t xml:space="preserve">Marketing / PR / HR </t>
  </si>
  <si>
    <t>Conferences</t>
  </si>
  <si>
    <t>Other Professional fees</t>
  </si>
  <si>
    <t>Credit Card Fees</t>
  </si>
  <si>
    <t>Total Other Operating Expenses</t>
  </si>
  <si>
    <t>Enterprise Customers</t>
  </si>
  <si>
    <t>Number of Instructors (min of 1)</t>
  </si>
  <si>
    <t>Instructor Salary Increase</t>
  </si>
  <si>
    <t>Total Operating Expenses</t>
  </si>
  <si>
    <t>Tax Build</t>
  </si>
  <si>
    <t>Cum Net Income</t>
  </si>
  <si>
    <t>Cash Flow Summary</t>
  </si>
  <si>
    <t>Beginning Cash</t>
  </si>
  <si>
    <t>Change in Deferred Revenue</t>
  </si>
  <si>
    <t>Change in Working Capital</t>
  </si>
  <si>
    <t>Ending Cash</t>
  </si>
  <si>
    <t>Cash Check:</t>
  </si>
  <si>
    <t>Deferred Revenue Cash Adjustment</t>
  </si>
  <si>
    <t>B2B - Small Business Customers</t>
  </si>
  <si>
    <t>Total Deferred Revenue</t>
  </si>
  <si>
    <t>B2B - Mid-Market Customers</t>
  </si>
  <si>
    <t>Total B2B - Mid-Market Deferred Revenue</t>
  </si>
  <si>
    <t>B2B - Enterprise Customers</t>
  </si>
  <si>
    <t>Total B2B - Enterprise Deferred Revenue</t>
  </si>
  <si>
    <t>2025 Revenue</t>
  </si>
  <si>
    <t>Actual</t>
  </si>
  <si>
    <t>Proj</t>
  </si>
  <si>
    <t>B2B</t>
  </si>
  <si>
    <t>American Family Insurance</t>
  </si>
  <si>
    <t>Vetsource</t>
  </si>
  <si>
    <t>Recursion</t>
  </si>
  <si>
    <t>Dewberry</t>
  </si>
  <si>
    <t>Williams</t>
  </si>
  <si>
    <t>Hilti</t>
  </si>
  <si>
    <t>CCCI</t>
  </si>
  <si>
    <t>Total B2B Revenue</t>
  </si>
  <si>
    <t>Pipeline</t>
  </si>
  <si>
    <t>B2C</t>
  </si>
  <si>
    <t>% Close</t>
  </si>
  <si>
    <t>Deal Value</t>
  </si>
  <si>
    <t>Adjusted for Close %</t>
  </si>
  <si>
    <t>Heaven Hill Brands</t>
  </si>
  <si>
    <t>MacArthur Foundation</t>
  </si>
  <si>
    <t>City of Houston</t>
  </si>
  <si>
    <t>LifeLab Learnings</t>
  </si>
  <si>
    <t>Williams Sonoma</t>
  </si>
  <si>
    <t>Grammarly</t>
  </si>
  <si>
    <t xml:space="preserve">Total </t>
  </si>
  <si>
    <t>Sales Compensations</t>
  </si>
  <si>
    <t>B2B - Mid-Market Customers (including customers acquired via ads)</t>
  </si>
  <si>
    <t>Revenue / B2B - Mid-Market</t>
  </si>
  <si>
    <t>B2B - Mid-Market Customers (year 1)</t>
  </si>
  <si>
    <t>B2B - Mid-Market Customers (year 2)</t>
  </si>
  <si>
    <t>B2B - Mid-Market Customers (year 3)</t>
  </si>
  <si>
    <t>B2B - Mid-Market Customers (year 4)</t>
  </si>
  <si>
    <t>B2B - Mid-Market Customers (year 5)</t>
  </si>
  <si>
    <t>Yr</t>
  </si>
  <si>
    <t>SDR  % Comp of Sales</t>
  </si>
  <si>
    <t>B2B - Mid-Market SDRs</t>
  </si>
  <si>
    <t>Closer  % Comp of Sales</t>
  </si>
  <si>
    <t>B2B - Mid-Market Closers</t>
  </si>
  <si>
    <t>Manager % Comp of Sales</t>
  </si>
  <si>
    <t>B2B - Mid-Market SDR Managers</t>
  </si>
  <si>
    <t>B2B - Mid-Market Closer Managers</t>
  </si>
  <si>
    <t>Director % Comp of Sales</t>
  </si>
  <si>
    <t>B2B - Mid-Market Directors</t>
  </si>
  <si>
    <t>B2B - Enterprise Customers (including customers acquired via ads)</t>
  </si>
  <si>
    <t>Revenue / B2B - Enterprise</t>
  </si>
  <si>
    <t>B2B - Enterprise Customers (year 1)</t>
  </si>
  <si>
    <t>B2B - Enterprise Customers (year 2)</t>
  </si>
  <si>
    <t>B2B - Enterprise Customers (year 3)</t>
  </si>
  <si>
    <t>B2B - Enterprise Customers (year 4)</t>
  </si>
  <si>
    <t>B2B - Enterprise Customers (year 5)</t>
  </si>
  <si>
    <t>B2B - Enterprise SDRs</t>
  </si>
  <si>
    <t>B2B - Enterprise Closers</t>
  </si>
  <si>
    <t>B2B - Enterprise Managers</t>
  </si>
  <si>
    <t>B2B - Enterprise Closer Managers</t>
  </si>
  <si>
    <t>B2B - Enterprise Directors</t>
  </si>
  <si>
    <t>Non-Sales Compensation Build</t>
  </si>
  <si>
    <t>Annual Increase</t>
  </si>
  <si>
    <t>*Total Comp includes salary, bonus, benefits, 401K, etc. Splits between salary and bonus target TBD</t>
  </si>
  <si>
    <t>Current Comp *</t>
  </si>
  <si>
    <t>Comp after Milestone *</t>
  </si>
  <si>
    <t>Amount</t>
  </si>
  <si>
    <t>Start Month</t>
  </si>
  <si>
    <t>Title</t>
  </si>
  <si>
    <t>Category</t>
  </si>
  <si>
    <t>Market</t>
  </si>
  <si>
    <t>CEO</t>
  </si>
  <si>
    <t>C-Suite</t>
  </si>
  <si>
    <t>Domestic</t>
  </si>
  <si>
    <t>Chief of Staff</t>
  </si>
  <si>
    <t>CFO/COO</t>
  </si>
  <si>
    <t>CMO</t>
  </si>
  <si>
    <t>Head of Sales</t>
  </si>
  <si>
    <t>CTO</t>
  </si>
  <si>
    <t>Jr. Marketing</t>
  </si>
  <si>
    <t>Social Media</t>
  </si>
  <si>
    <t>Content Strategist</t>
  </si>
  <si>
    <t>Videographer</t>
  </si>
  <si>
    <t>Graphic Designer</t>
  </si>
  <si>
    <t>Developer</t>
  </si>
  <si>
    <t>Product Manager</t>
  </si>
  <si>
    <t>Accounting Manager</t>
  </si>
  <si>
    <t>Accountant</t>
  </si>
  <si>
    <t>Financial Analyst</t>
  </si>
  <si>
    <t>A/R Supervisor</t>
  </si>
  <si>
    <t>A/R or A/P</t>
  </si>
  <si>
    <t>IT</t>
  </si>
  <si>
    <t>HR Manager</t>
  </si>
  <si>
    <t>Payroll</t>
  </si>
  <si>
    <t>Global</t>
  </si>
  <si>
    <t xml:space="preserve">HR </t>
  </si>
  <si>
    <t>[]</t>
  </si>
  <si>
    <t>Category:</t>
  </si>
  <si>
    <t>Check</t>
  </si>
  <si>
    <t>Research</t>
  </si>
  <si>
    <t>DEI - Diversity, Equity, Inclusion</t>
  </si>
  <si>
    <t xml:space="preserve">Source: </t>
  </si>
  <si>
    <t>Learning</t>
  </si>
  <si>
    <t>Trainings, programs, or keynotes to help harness awareness and understanding of DEI in the workplace through various topics and modules.</t>
  </si>
  <si>
    <t>Single instructor-led training session: $500-$10,000</t>
  </si>
  <si>
    <t>Elearning modules: $200-$5,000</t>
  </si>
  <si>
    <t>Keynotes: $1,000 – $30,000</t>
  </si>
  <si>
    <t>Highly custom DEI support through trainings, strategy, and much more.</t>
  </si>
  <si>
    <t>Monthly retainers: $2,000 – 20,000</t>
  </si>
  <si>
    <t>--- most comparable to us out of this DEI source's data</t>
  </si>
  <si>
    <t>Single deliverables: $8,000 – $50,000</t>
  </si>
  <si>
    <t>ROI related to DEI</t>
  </si>
  <si>
    <t xml:space="preserve">There are statistics and data that show the “business case” benefit of DEI; </t>
  </si>
  <si>
    <t xml:space="preserve">like that companies who embrace gender diversity on their executive teams were more competitive and </t>
  </si>
  <si>
    <t xml:space="preserve">21% more likely to experience above-average profitability and </t>
  </si>
  <si>
    <t xml:space="preserve">a 27% greater likelihood of outperforming their peers (McKinsey &amp; Company’s Delivering Through Diversity Report), </t>
  </si>
  <si>
    <t>that companies with more diverse management teams have 19% higher revenues due to innovation (A Boston Consulting Group study)</t>
  </si>
  <si>
    <t xml:space="preserve">ROI on leadership programs - </t>
  </si>
  <si>
    <t>https://www.hrdive.com/news/corporate-leadership-programs-roi/694755/</t>
  </si>
  <si>
    <t xml:space="preserve">When businesses invest in coaching programs for employees, the average return on investment (ROI) is $7 for every $1 spent on leadership development, </t>
  </si>
  <si>
    <t>according to a Sept. 21 report from BetterManager, a leadership development platform, and research firm The Fossicker Group.</t>
  </si>
  <si>
    <t xml:space="preserve">Menopause Market CAGR - </t>
  </si>
  <si>
    <t>Menopause Market Worth $24.4 Billion by 2030 at CAGR of 5.29%: Grand View Research, Inc. (prnewswire.com)</t>
  </si>
  <si>
    <t xml:space="preserve">The global menopause market size is expected to reach USD 24.4 billion by 2030, according to a new report by Grand View Research, Inc. </t>
  </si>
  <si>
    <t>The market is expected to expand at a CAGR of 5.29% from 2022 to 2030.</t>
  </si>
  <si>
    <t>Online Education CAGR</t>
  </si>
  <si>
    <t>23.12% CAGR</t>
  </si>
  <si>
    <t>Online Education Market Size, Growth, Share to 2031 (straitsresearch.com)</t>
  </si>
  <si>
    <t>Menopause Stats</t>
  </si>
  <si>
    <t>Corporate Support - Menopause Experts</t>
  </si>
  <si>
    <t>Menopause cost per employee stat from doc: $2,116 per female per year in direct and indirect costs</t>
  </si>
  <si>
    <t>Menopause 1 on 1 coaching session range from $400-$10,000 per package</t>
  </si>
  <si>
    <t>https://flourishcounselingmd.com/menopause-package/</t>
  </si>
  <si>
    <t>https://www.heathershealthcoaching.com/product/applause-menopause-online-course/</t>
  </si>
  <si>
    <t>https://drkimfoster.thinkific.com/order?ct=952bca8e-5534-4d27-a5c3-d32ea809d7ef</t>
  </si>
  <si>
    <t>https://www.flippingfifty.com/store/coaching-programs/private-coaching-90-min/</t>
  </si>
  <si>
    <t>https://www.flippingfifty.com/store/coaching-programs/90-day-private-coaching-5000/</t>
  </si>
  <si>
    <t>Menopause Health Coach | Jill Foos Wellness</t>
  </si>
  <si>
    <t>Click Through Rates, CPM</t>
  </si>
  <si>
    <t>I actually think we can have a really high CTR with FB ads bc our target is clearly women in their ~40s</t>
  </si>
  <si>
    <t>CTR average 1-2%</t>
  </si>
  <si>
    <t>Average CPM on FB is $14</t>
  </si>
  <si>
    <t>CTR</t>
  </si>
  <si>
    <t>Pricing</t>
  </si>
  <si>
    <t>Churn / Retention</t>
  </si>
  <si>
    <t>B2B retention 76-81%</t>
  </si>
  <si>
    <t>CAC</t>
  </si>
  <si>
    <t>Staffing and HR B2B = $410</t>
  </si>
  <si>
    <t>3x or 4x</t>
  </si>
  <si>
    <t>LTV / CAC</t>
  </si>
</sst>
</file>

<file path=xl/styles.xml><?xml version="1.0" encoding="utf-8"?>
<styleSheet xmlns="http://schemas.openxmlformats.org/spreadsheetml/2006/main" xmlns:x14ac="http://schemas.microsoft.com/office/spreadsheetml/2009/9/ac" xmlns:mc="http://schemas.openxmlformats.org/markup-compatibility/2006">
  <numFmts count="18">
    <numFmt numFmtId="164" formatCode="0.0%"/>
    <numFmt numFmtId="165" formatCode="&quot;$&quot;#,##0"/>
    <numFmt numFmtId="166" formatCode="&quot;Year&quot;\ 0"/>
    <numFmt numFmtId="167" formatCode="&quot;$&quot;#,##0.00"/>
    <numFmt numFmtId="168" formatCode="_(&quot;$&quot;* #,##0_);_(&quot;$&quot;* \(#,##0\);_(&quot;$&quot;* &quot;-&quot;??_);_(@_)"/>
    <numFmt numFmtId="169" formatCode="_(* #,##0_);_(* \(#,##0\);_(* &quot;-&quot;??_);_(@_)"/>
    <numFmt numFmtId="170" formatCode="_(* #,##0.0_);_(* \(#,##0.0\);_(* &quot;-&quot;??_);_(@_)"/>
    <numFmt numFmtId="171" formatCode="&quot;Month&quot;\ 0"/>
    <numFmt numFmtId="172" formatCode="_(&quot;$&quot;* #,##0.00_);_(&quot;$&quot;* \(#,##0.00\);_(&quot;$&quot;* &quot;-&quot;??_);_(@_)"/>
    <numFmt numFmtId="173" formatCode="_(* #,##0.00_);_(* \(#,##0.00\);_(* &quot;-&quot;??_);_(@_)"/>
    <numFmt numFmtId="174" formatCode="mm/dd/yy"/>
    <numFmt numFmtId="175" formatCode="0.0\x"/>
    <numFmt numFmtId="176" formatCode="_(* #,##0_);_(* \(#,##0\);_(* &quot;-&quot;_);_(@_)"/>
    <numFmt numFmtId="177" formatCode="&quot;$&quot;#,##0.00_);[Red]\(&quot;$&quot;#,##0.00\)"/>
    <numFmt numFmtId="178" formatCode="&quot;$&quot;#,##0_);[Red]\(&quot;$&quot;#,##0\)"/>
    <numFmt numFmtId="179" formatCode="_(* #,##0.0_);_(* \(#,##0.0\);_(* &quot;-&quot;?_);_(@_)"/>
    <numFmt numFmtId="180" formatCode="m/d/yy"/>
    <numFmt numFmtId="181" formatCode="_(&quot;$&quot;* #,##0_);_(&quot;$&quot;* \(#,##0\);_(&quot;$&quot;* &quot;-&quot;_);_(@_)"/>
  </numFmts>
  <fonts count="44">
    <font>
      <sz val="11.0"/>
      <color theme="1"/>
      <name val="Calibri"/>
      <scheme val="minor"/>
    </font>
    <font>
      <sz val="11.0"/>
      <color rgb="FF0070C0"/>
      <name val="Calibri"/>
    </font>
    <font>
      <sz val="11.0"/>
      <color theme="1"/>
      <name val="Calibri"/>
    </font>
    <font>
      <sz val="11.0"/>
      <color rgb="FF00B050"/>
      <name val="Calibri"/>
    </font>
    <font>
      <sz val="11.0"/>
      <color rgb="FFFF0000"/>
      <name val="Calibri"/>
    </font>
    <font>
      <b/>
      <sz val="18.0"/>
      <color theme="0"/>
      <name val="Calibri"/>
    </font>
    <font>
      <b/>
      <sz val="11.0"/>
      <color theme="1"/>
      <name val="Calibri"/>
    </font>
    <font>
      <i/>
      <sz val="11.0"/>
      <color theme="1"/>
      <name val="Calibri"/>
    </font>
    <font>
      <i/>
      <sz val="11.0"/>
      <color rgb="FFFF0000"/>
      <name val="Calibri"/>
    </font>
    <font>
      <b/>
      <sz val="11.0"/>
      <color rgb="FF0070C0"/>
      <name val="Calibri"/>
    </font>
    <font>
      <color theme="1"/>
      <name val="Calibri"/>
      <scheme val="minor"/>
    </font>
    <font>
      <b/>
      <i/>
      <sz val="11.0"/>
      <color theme="0"/>
      <name val="Calibri"/>
    </font>
    <font>
      <b/>
      <i/>
      <sz val="11.0"/>
      <color theme="1"/>
      <name val="Calibri"/>
    </font>
    <font>
      <i/>
      <sz val="11.0"/>
      <color rgb="FF00B050"/>
      <name val="Calibri"/>
    </font>
    <font>
      <b/>
      <sz val="10.0"/>
      <color theme="1"/>
      <name val="Calibri"/>
    </font>
    <font>
      <sz val="10.0"/>
      <color rgb="FF0070C0"/>
      <name val="Calibri"/>
    </font>
    <font>
      <i/>
      <sz val="11.0"/>
      <color rgb="FF0070C0"/>
      <name val="Calibri"/>
    </font>
    <font>
      <b/>
      <sz val="18.0"/>
      <color rgb="FFFFFFFF"/>
      <name val="Calibri"/>
    </font>
    <font>
      <sz val="10.0"/>
      <color rgb="FF000000"/>
      <name val="Calibri"/>
    </font>
    <font>
      <b/>
      <sz val="14.0"/>
      <color rgb="FFFFFFFF"/>
      <name val="Calibri"/>
    </font>
    <font>
      <i/>
      <sz val="10.0"/>
      <color rgb="FF000000"/>
      <name val="Calibri"/>
    </font>
    <font>
      <b/>
      <sz val="10.0"/>
      <color rgb="FFFFFFFF"/>
      <name val="Calibri"/>
    </font>
    <font/>
    <font>
      <sz val="10.0"/>
      <color rgb="FFFF0000"/>
      <name val="Calibri"/>
    </font>
    <font>
      <sz val="10.0"/>
      <color rgb="FF00B050"/>
      <name val="Calibri"/>
    </font>
    <font>
      <sz val="10.0"/>
      <color theme="1"/>
      <name val="Calibri"/>
    </font>
    <font>
      <b/>
      <sz val="10.0"/>
      <color rgb="FF000000"/>
      <name val="Calibri"/>
    </font>
    <font>
      <b/>
      <sz val="10.0"/>
      <color rgb="FF00B050"/>
      <name val="Calibri"/>
    </font>
    <font>
      <sz val="10.0"/>
      <color rgb="FF0000FF"/>
      <name val="Calibri"/>
    </font>
    <font>
      <b/>
      <sz val="8.0"/>
      <color rgb="FF000000"/>
      <name val="Arial"/>
    </font>
    <font>
      <sz val="8.0"/>
      <color rgb="FF000000"/>
      <name val="Arial"/>
    </font>
    <font>
      <sz val="11.0"/>
      <color rgb="FF000000"/>
      <name val="Calibri"/>
    </font>
    <font>
      <b/>
      <sz val="11.0"/>
      <color rgb="FF00B050"/>
      <name val="Calibri"/>
    </font>
    <font>
      <b/>
      <sz val="18.0"/>
      <color rgb="FFF2F2F2"/>
      <name val="Calibri"/>
    </font>
    <font>
      <sz val="12.0"/>
      <color rgb="FFF2F2F2"/>
      <name val="Calibri"/>
    </font>
    <font>
      <i/>
      <sz val="12.0"/>
      <color rgb="FF000000"/>
      <name val="Calibri"/>
    </font>
    <font>
      <sz val="12.0"/>
      <color rgb="FF000000"/>
      <name val="Calibri"/>
    </font>
    <font>
      <sz val="12.0"/>
      <color rgb="FFFF0000"/>
      <name val="Calibri"/>
    </font>
    <font>
      <sz val="12.0"/>
      <color theme="1"/>
      <name val="Calibri"/>
    </font>
    <font>
      <sz val="12.0"/>
      <color rgb="FF00B050"/>
      <name val="Calibri"/>
    </font>
    <font>
      <sz val="12.0"/>
      <color rgb="FF0070C0"/>
      <name val="Calibri"/>
    </font>
    <font>
      <b/>
      <sz val="12.0"/>
      <color rgb="FF000000"/>
      <name val="Calibri"/>
    </font>
    <font>
      <b/>
      <sz val="12.0"/>
      <color rgb="FF0070C0"/>
      <name val="Calibri"/>
    </font>
    <font>
      <u/>
      <sz val="11.0"/>
      <color theme="10"/>
      <name val="Calibri"/>
    </font>
  </fonts>
  <fills count="6">
    <fill>
      <patternFill patternType="none"/>
    </fill>
    <fill>
      <patternFill patternType="lightGray"/>
    </fill>
    <fill>
      <patternFill patternType="solid">
        <fgColor rgb="FF0070C0"/>
        <bgColor rgb="FF0070C0"/>
      </patternFill>
    </fill>
    <fill>
      <patternFill patternType="solid">
        <fgColor rgb="FFBFBFBF"/>
        <bgColor rgb="FFBFBFBF"/>
      </patternFill>
    </fill>
    <fill>
      <patternFill patternType="solid">
        <fgColor rgb="FFFFFF00"/>
        <bgColor rgb="FFFFFF00"/>
      </patternFill>
    </fill>
    <fill>
      <patternFill patternType="solid">
        <fgColor rgb="FFD8D8D8"/>
        <bgColor rgb="FFD8D8D8"/>
      </patternFill>
    </fill>
  </fills>
  <borders count="24">
    <border/>
    <border>
      <left/>
      <right/>
      <top/>
      <bottom/>
    </border>
    <border>
      <bottom style="thin">
        <color rgb="FF000000"/>
      </bottom>
    </border>
    <border>
      <left style="thin">
        <color theme="0"/>
      </left>
      <right style="thin">
        <color theme="0"/>
      </right>
      <top style="thin">
        <color theme="0"/>
      </top>
      <bottom style="thin">
        <color theme="0"/>
      </bottom>
    </border>
    <border>
      <left/>
      <top/>
      <bottom/>
    </border>
    <border>
      <top/>
      <bottom/>
    </border>
    <border>
      <right/>
      <top/>
      <bottom/>
    </border>
    <border>
      <left style="thin">
        <color rgb="FF000000"/>
      </left>
      <right style="thin">
        <color rgb="FF000000"/>
      </right>
      <top style="thin">
        <color rgb="FF000000"/>
      </top>
      <bottom style="thin">
        <color rgb="FF000000"/>
      </bottom>
    </border>
    <border>
      <top style="thin">
        <color rgb="FF000000"/>
      </top>
    </border>
    <border>
      <left style="thin">
        <color rgb="FF000000"/>
      </left>
      <top style="thin">
        <color rgb="FF000000"/>
      </top>
    </border>
    <border>
      <right style="thin">
        <color rgb="FF000000"/>
      </right>
      <top style="thin">
        <color rgb="FF000000"/>
      </top>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bottom style="thin">
        <color rgb="FF000000"/>
      </bottom>
    </border>
    <border>
      <right style="thin">
        <color rgb="FF000000"/>
      </right>
      <bottom style="thin">
        <color rgb="FF000000"/>
      </bottom>
    </border>
    <border>
      <left style="thin">
        <color rgb="FF000000"/>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top style="thin">
        <color rgb="FF000000"/>
      </top>
      <bottom style="thin">
        <color rgb="FF000000"/>
      </bottom>
    </border>
    <border>
      <left/>
      <right style="thin">
        <color rgb="FF000000"/>
      </right>
      <top/>
      <bottom style="thin">
        <color rgb="FF000000"/>
      </bottom>
    </border>
    <border>
      <left/>
      <right/>
      <top/>
      <bottom style="thin">
        <color rgb="FFFFFFFF"/>
      </bottom>
    </border>
    <border>
      <bottom style="thin">
        <color rgb="FFFFFFFF"/>
      </bottom>
    </border>
  </borders>
  <cellStyleXfs count="1">
    <xf borderId="0" fillId="0" fontId="0" numFmtId="0" applyAlignment="1" applyFont="1"/>
  </cellStyleXfs>
  <cellXfs count="244">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4" numFmtId="0" xfId="0" applyFont="1"/>
    <xf borderId="1" fillId="2" fontId="5" numFmtId="0" xfId="0" applyBorder="1" applyFill="1" applyFont="1"/>
    <xf borderId="1" fillId="2" fontId="2" numFmtId="0" xfId="0" applyBorder="1" applyFont="1"/>
    <xf borderId="1" fillId="2" fontId="6" numFmtId="0" xfId="0" applyBorder="1" applyFont="1"/>
    <xf borderId="1" fillId="2" fontId="1" numFmtId="0" xfId="0" applyBorder="1" applyFont="1"/>
    <xf borderId="0" fillId="0" fontId="7" numFmtId="0" xfId="0" applyFont="1"/>
    <xf borderId="0" fillId="0" fontId="8" numFmtId="0" xfId="0" applyFont="1"/>
    <xf borderId="0" fillId="0" fontId="6" numFmtId="0" xfId="0" applyFont="1"/>
    <xf borderId="0" fillId="0" fontId="9" numFmtId="0" xfId="0" applyFont="1"/>
    <xf borderId="0" fillId="0" fontId="10" numFmtId="0" xfId="0" applyFont="1"/>
    <xf borderId="0" fillId="0" fontId="11" numFmtId="0" xfId="0" applyAlignment="1" applyFont="1">
      <alignment horizontal="right"/>
    </xf>
    <xf borderId="0" fillId="0" fontId="12" numFmtId="0" xfId="0" applyFont="1"/>
    <xf borderId="0" fillId="0" fontId="13" numFmtId="164" xfId="0" applyFont="1" applyNumberFormat="1"/>
    <xf borderId="2" fillId="0" fontId="6" numFmtId="0" xfId="0" applyAlignment="1" applyBorder="1" applyFont="1">
      <alignment horizontal="center"/>
    </xf>
    <xf borderId="0" fillId="0" fontId="6" numFmtId="0" xfId="0" applyAlignment="1" applyFont="1">
      <alignment horizontal="right"/>
    </xf>
    <xf borderId="0" fillId="0" fontId="1" numFmtId="0" xfId="0" applyAlignment="1" applyFont="1">
      <alignment horizontal="right"/>
    </xf>
    <xf borderId="0" fillId="0" fontId="1" numFmtId="9" xfId="0" applyFont="1" applyNumberFormat="1"/>
    <xf borderId="0" fillId="0" fontId="14" numFmtId="165" xfId="0" applyFont="1" applyNumberFormat="1"/>
    <xf borderId="0" fillId="0" fontId="15" numFmtId="165" xfId="0" applyFont="1" applyNumberFormat="1"/>
    <xf borderId="0" fillId="0" fontId="2" numFmtId="1" xfId="0" applyAlignment="1" applyFont="1" applyNumberFormat="1">
      <alignment horizontal="left"/>
    </xf>
    <xf borderId="0" fillId="0" fontId="2" numFmtId="166" xfId="0" applyAlignment="1" applyFont="1" applyNumberFormat="1">
      <alignment horizontal="left"/>
    </xf>
    <xf borderId="0" fillId="0" fontId="14" numFmtId="164" xfId="0" applyFont="1" applyNumberFormat="1"/>
    <xf borderId="0" fillId="0" fontId="2" numFmtId="164" xfId="0" applyAlignment="1" applyFont="1" applyNumberFormat="1">
      <alignment horizontal="left"/>
    </xf>
    <xf borderId="0" fillId="0" fontId="15" numFmtId="164" xfId="0" applyFont="1" applyNumberFormat="1"/>
    <xf borderId="0" fillId="0" fontId="14" numFmtId="167" xfId="0" applyFont="1" applyNumberFormat="1"/>
    <xf borderId="0" fillId="0" fontId="15" numFmtId="167" xfId="0" applyFont="1" applyNumberFormat="1"/>
    <xf borderId="0" fillId="0" fontId="2" numFmtId="1" xfId="0" applyFont="1" applyNumberFormat="1"/>
    <xf borderId="0" fillId="0" fontId="14" numFmtId="10" xfId="0" applyFont="1" applyNumberFormat="1"/>
    <xf borderId="0" fillId="0" fontId="15" numFmtId="10" xfId="0" applyFont="1" applyNumberFormat="1"/>
    <xf borderId="0" fillId="0" fontId="4" numFmtId="1" xfId="0" applyFont="1" applyNumberFormat="1"/>
    <xf borderId="0" fillId="0" fontId="6" numFmtId="164" xfId="0" applyFont="1" applyNumberFormat="1"/>
    <xf borderId="0" fillId="0" fontId="1" numFmtId="164" xfId="0" applyFont="1" applyNumberFormat="1"/>
    <xf borderId="0" fillId="0" fontId="6" numFmtId="168" xfId="0" applyFont="1" applyNumberFormat="1"/>
    <xf borderId="0" fillId="0" fontId="1" numFmtId="168" xfId="0" applyFont="1" applyNumberFormat="1"/>
    <xf borderId="0" fillId="0" fontId="6" numFmtId="9" xfId="0" applyFont="1" applyNumberFormat="1"/>
    <xf borderId="0" fillId="0" fontId="12" numFmtId="0" xfId="0" applyAlignment="1" applyFont="1">
      <alignment horizontal="right"/>
    </xf>
    <xf borderId="0" fillId="0" fontId="16" numFmtId="0" xfId="0" applyAlignment="1" applyFont="1">
      <alignment horizontal="right"/>
    </xf>
    <xf borderId="0" fillId="0" fontId="7" numFmtId="0" xfId="0" applyAlignment="1" applyFont="1">
      <alignment horizontal="left"/>
    </xf>
    <xf borderId="0" fillId="0" fontId="6" numFmtId="169" xfId="0" applyFont="1" applyNumberFormat="1"/>
    <xf borderId="0" fillId="0" fontId="2" numFmtId="169" xfId="0" applyFont="1" applyNumberFormat="1"/>
    <xf borderId="0" fillId="0" fontId="1" numFmtId="169" xfId="0" applyFont="1" applyNumberFormat="1"/>
    <xf borderId="0" fillId="0" fontId="2" numFmtId="9" xfId="0" applyFont="1" applyNumberFormat="1"/>
    <xf borderId="0" fillId="0" fontId="6" numFmtId="170" xfId="0" applyFont="1" applyNumberFormat="1"/>
    <xf borderId="0" fillId="0" fontId="1" numFmtId="170" xfId="0" applyFont="1" applyNumberFormat="1"/>
    <xf borderId="0" fillId="0" fontId="2" numFmtId="164" xfId="0" applyFont="1" applyNumberFormat="1"/>
    <xf borderId="0" fillId="0" fontId="2" numFmtId="166" xfId="0" applyFont="1" applyNumberFormat="1"/>
    <xf borderId="0" fillId="0" fontId="2" numFmtId="171" xfId="0" applyAlignment="1" applyFont="1" applyNumberFormat="1">
      <alignment horizontal="left"/>
    </xf>
    <xf borderId="0" fillId="0" fontId="2" numFmtId="171" xfId="0" applyFont="1" applyNumberFormat="1"/>
    <xf borderId="0" fillId="0" fontId="6" numFmtId="172" xfId="0" applyFont="1" applyNumberFormat="1"/>
    <xf borderId="0" fillId="0" fontId="2" numFmtId="172" xfId="0" applyFont="1" applyNumberFormat="1"/>
    <xf borderId="0" fillId="0" fontId="1" numFmtId="172" xfId="0" applyFont="1" applyNumberFormat="1"/>
    <xf borderId="0" fillId="0" fontId="2" numFmtId="173" xfId="0" applyAlignment="1" applyFont="1" applyNumberFormat="1">
      <alignment horizontal="left"/>
    </xf>
    <xf borderId="0" fillId="0" fontId="2" numFmtId="168" xfId="0" applyAlignment="1" applyFont="1" applyNumberFormat="1">
      <alignment horizontal="left"/>
    </xf>
    <xf borderId="0" fillId="0" fontId="2" numFmtId="168" xfId="0" applyFont="1" applyNumberFormat="1"/>
    <xf borderId="0" fillId="0" fontId="6" numFmtId="174" xfId="0" applyFont="1" applyNumberFormat="1"/>
    <xf borderId="0" fillId="0" fontId="2" numFmtId="174" xfId="0" applyFont="1" applyNumberFormat="1"/>
    <xf borderId="0" fillId="0" fontId="1" numFmtId="174" xfId="0" applyFont="1" applyNumberFormat="1"/>
    <xf borderId="0" fillId="0" fontId="6" numFmtId="175" xfId="0" applyFont="1" applyNumberFormat="1"/>
    <xf borderId="0" fillId="0" fontId="2" numFmtId="175" xfId="0" applyFont="1" applyNumberFormat="1"/>
    <xf borderId="0" fillId="0" fontId="1" numFmtId="175" xfId="0" applyFont="1" applyNumberFormat="1"/>
    <xf borderId="2" fillId="0" fontId="2" numFmtId="166" xfId="0" applyAlignment="1" applyBorder="1" applyFont="1" applyNumberFormat="1">
      <alignment horizontal="center"/>
    </xf>
    <xf borderId="0" fillId="0" fontId="2" numFmtId="10" xfId="0" applyFont="1" applyNumberFormat="1"/>
    <xf borderId="0" fillId="0" fontId="2" numFmtId="176" xfId="0" applyFont="1" applyNumberFormat="1"/>
    <xf borderId="2" fillId="0" fontId="2" numFmtId="176" xfId="0" applyBorder="1" applyFont="1" applyNumberFormat="1"/>
    <xf borderId="2" fillId="0" fontId="2" numFmtId="169" xfId="0" applyBorder="1" applyFont="1" applyNumberFormat="1"/>
    <xf borderId="0" fillId="0" fontId="2" numFmtId="173" xfId="0" applyFont="1" applyNumberFormat="1"/>
    <xf borderId="0" fillId="0" fontId="2" numFmtId="0" xfId="0" applyAlignment="1" applyFont="1">
      <alignment horizontal="right"/>
    </xf>
    <xf borderId="0" fillId="0" fontId="10" numFmtId="168" xfId="0" applyFont="1" applyNumberFormat="1"/>
    <xf borderId="0" fillId="0" fontId="10" numFmtId="176" xfId="0" applyFont="1" applyNumberFormat="1"/>
    <xf borderId="3" fillId="3" fontId="2" numFmtId="0" xfId="0" applyAlignment="1" applyBorder="1" applyFill="1" applyFont="1">
      <alignment horizontal="center"/>
    </xf>
    <xf borderId="3" fillId="3" fontId="6" numFmtId="0" xfId="0" applyAlignment="1" applyBorder="1" applyFont="1">
      <alignment horizontal="center"/>
    </xf>
    <xf borderId="0" fillId="0" fontId="2" numFmtId="172" xfId="0" applyAlignment="1" applyFont="1" applyNumberFormat="1">
      <alignment horizontal="right"/>
    </xf>
    <xf borderId="0" fillId="0" fontId="6" numFmtId="177" xfId="0" applyAlignment="1" applyFont="1" applyNumberFormat="1">
      <alignment horizontal="right"/>
    </xf>
    <xf borderId="0" fillId="0" fontId="6" numFmtId="10" xfId="0" applyAlignment="1" applyFont="1" applyNumberFormat="1">
      <alignment horizontal="right"/>
    </xf>
    <xf borderId="0" fillId="0" fontId="2" numFmtId="177" xfId="0" applyAlignment="1" applyFont="1" applyNumberFormat="1">
      <alignment horizontal="right"/>
    </xf>
    <xf borderId="0" fillId="0" fontId="6" numFmtId="9" xfId="0" applyAlignment="1" applyFont="1" applyNumberFormat="1">
      <alignment horizontal="right"/>
    </xf>
    <xf borderId="0" fillId="0" fontId="2" numFmtId="178" xfId="0" applyAlignment="1" applyFont="1" applyNumberFormat="1">
      <alignment horizontal="right"/>
    </xf>
    <xf borderId="0" fillId="0" fontId="6" numFmtId="178" xfId="0" applyAlignment="1" applyFont="1" applyNumberFormat="1">
      <alignment horizontal="right"/>
    </xf>
    <xf borderId="1" fillId="2" fontId="17" numFmtId="0" xfId="0" applyBorder="1" applyFont="1"/>
    <xf borderId="1" fillId="2" fontId="18" numFmtId="0" xfId="0" applyBorder="1" applyFont="1"/>
    <xf borderId="1" fillId="2" fontId="19" numFmtId="0" xfId="0" applyAlignment="1" applyBorder="1" applyFont="1">
      <alignment horizontal="center"/>
    </xf>
    <xf borderId="0" fillId="0" fontId="18" numFmtId="0" xfId="0" applyFont="1"/>
    <xf borderId="0" fillId="0" fontId="20" numFmtId="0" xfId="0" applyFont="1"/>
    <xf borderId="0" fillId="0" fontId="19" numFmtId="0" xfId="0" applyFont="1"/>
    <xf borderId="1" fillId="2" fontId="21" numFmtId="0" xfId="0" applyAlignment="1" applyBorder="1" applyFont="1">
      <alignment horizontal="center"/>
    </xf>
    <xf borderId="4" fillId="2" fontId="21" numFmtId="0" xfId="0" applyAlignment="1" applyBorder="1" applyFont="1">
      <alignment horizontal="center"/>
    </xf>
    <xf borderId="5" fillId="0" fontId="22" numFmtId="0" xfId="0" applyBorder="1" applyFont="1"/>
    <xf borderId="6" fillId="0" fontId="22" numFmtId="0" xfId="0" applyBorder="1" applyFont="1"/>
    <xf borderId="0" fillId="0" fontId="20" numFmtId="0" xfId="0" applyAlignment="1" applyFont="1">
      <alignment horizontal="center"/>
    </xf>
    <xf borderId="0" fillId="0" fontId="18" numFmtId="0" xfId="0" applyAlignment="1" applyFont="1">
      <alignment horizontal="center"/>
    </xf>
    <xf borderId="0" fillId="0" fontId="23" numFmtId="164" xfId="0" applyAlignment="1" applyFont="1" applyNumberFormat="1">
      <alignment horizontal="center"/>
    </xf>
    <xf borderId="0" fillId="0" fontId="24" numFmtId="176" xfId="0" applyFont="1" applyNumberFormat="1"/>
    <xf borderId="0" fillId="0" fontId="25" numFmtId="176" xfId="0" applyFont="1" applyNumberFormat="1"/>
    <xf borderId="0" fillId="0" fontId="15" numFmtId="164" xfId="0" applyAlignment="1" applyFont="1" applyNumberFormat="1">
      <alignment horizontal="right"/>
    </xf>
    <xf borderId="0" fillId="0" fontId="25" numFmtId="164" xfId="0" applyAlignment="1" applyFont="1" applyNumberFormat="1">
      <alignment horizontal="right"/>
    </xf>
    <xf borderId="0" fillId="0" fontId="26" numFmtId="0" xfId="0" applyFont="1"/>
    <xf borderId="0" fillId="0" fontId="27" numFmtId="176" xfId="0" applyFont="1" applyNumberFormat="1"/>
    <xf borderId="0" fillId="0" fontId="23" numFmtId="164" xfId="0" applyAlignment="1" applyFont="1" applyNumberFormat="1">
      <alignment horizontal="right"/>
    </xf>
    <xf borderId="0" fillId="0" fontId="23" numFmtId="0" xfId="0" applyFont="1"/>
    <xf borderId="0" fillId="0" fontId="14" numFmtId="169" xfId="0" applyFont="1" applyNumberFormat="1"/>
    <xf borderId="0" fillId="0" fontId="14" numFmtId="164" xfId="0" applyAlignment="1" applyFont="1" applyNumberFormat="1">
      <alignment horizontal="right"/>
    </xf>
    <xf borderId="0" fillId="0" fontId="20" numFmtId="164" xfId="0" applyFont="1" applyNumberFormat="1"/>
    <xf borderId="2" fillId="0" fontId="25" numFmtId="176" xfId="0" applyBorder="1" applyFont="1" applyNumberFormat="1"/>
    <xf borderId="0" fillId="0" fontId="26" numFmtId="176" xfId="0" applyFont="1" applyNumberFormat="1"/>
    <xf borderId="7" fillId="0" fontId="28" numFmtId="164" xfId="0" applyBorder="1" applyFont="1" applyNumberFormat="1"/>
    <xf borderId="0" fillId="0" fontId="18" numFmtId="176" xfId="0" applyFont="1" applyNumberFormat="1"/>
    <xf borderId="8" fillId="0" fontId="26" numFmtId="176" xfId="0" applyBorder="1" applyFont="1" applyNumberFormat="1"/>
    <xf borderId="0" fillId="0" fontId="28" numFmtId="179" xfId="0" applyFont="1" applyNumberFormat="1"/>
    <xf borderId="0" fillId="0" fontId="18" numFmtId="179" xfId="0" applyFont="1" applyNumberFormat="1"/>
    <xf borderId="9" fillId="0" fontId="18" numFmtId="0" xfId="0" applyBorder="1" applyFont="1"/>
    <xf borderId="8" fillId="0" fontId="18" numFmtId="0" xfId="0" applyBorder="1" applyFont="1"/>
    <xf borderId="10" fillId="0" fontId="28" numFmtId="164" xfId="0" applyBorder="1" applyFont="1" applyNumberFormat="1"/>
    <xf borderId="11" fillId="4" fontId="25" numFmtId="0" xfId="0" applyBorder="1" applyFill="1" applyFont="1"/>
    <xf borderId="12" fillId="4" fontId="14" numFmtId="176" xfId="0" applyBorder="1" applyFont="1" applyNumberFormat="1"/>
    <xf borderId="12" fillId="4" fontId="25" numFmtId="176" xfId="0" applyBorder="1" applyFont="1" applyNumberFormat="1"/>
    <xf borderId="13" fillId="4" fontId="25" numFmtId="164" xfId="0" applyBorder="1" applyFont="1" applyNumberFormat="1"/>
    <xf borderId="14" fillId="0" fontId="18" numFmtId="0" xfId="0" applyBorder="1" applyFont="1"/>
    <xf borderId="2" fillId="0" fontId="18" numFmtId="0" xfId="0" applyBorder="1" applyFont="1"/>
    <xf borderId="15" fillId="0" fontId="28" numFmtId="164" xfId="0" applyBorder="1" applyFont="1" applyNumberFormat="1"/>
    <xf borderId="16" fillId="4" fontId="25" numFmtId="0" xfId="0" applyBorder="1" applyFont="1"/>
    <xf borderId="1" fillId="4" fontId="25" numFmtId="0" xfId="0" applyBorder="1" applyFont="1"/>
    <xf borderId="1" fillId="4" fontId="25" numFmtId="176" xfId="0" applyBorder="1" applyFont="1" applyNumberFormat="1"/>
    <xf borderId="17" fillId="4" fontId="25" numFmtId="164" xfId="0" applyBorder="1" applyFont="1" applyNumberFormat="1"/>
    <xf borderId="0" fillId="0" fontId="28" numFmtId="175" xfId="0" applyFont="1" applyNumberFormat="1"/>
    <xf borderId="18" fillId="4" fontId="14" numFmtId="0" xfId="0" applyBorder="1" applyFont="1"/>
    <xf borderId="19" fillId="4" fontId="25" numFmtId="0" xfId="0" applyBorder="1" applyFont="1"/>
    <xf borderId="20" fillId="4" fontId="14" numFmtId="176" xfId="0" applyBorder="1" applyFont="1" applyNumberFormat="1"/>
    <xf borderId="21" fillId="4" fontId="25" numFmtId="164" xfId="0" applyBorder="1" applyFont="1" applyNumberFormat="1"/>
    <xf borderId="1" fillId="2" fontId="19" numFmtId="0" xfId="0" applyBorder="1" applyFont="1"/>
    <xf borderId="0" fillId="0" fontId="28" numFmtId="176" xfId="0" applyFont="1" applyNumberFormat="1"/>
    <xf borderId="0" fillId="0" fontId="29" numFmtId="49" xfId="0" applyFont="1" applyNumberFormat="1"/>
    <xf borderId="0" fillId="0" fontId="30" numFmtId="49" xfId="0" applyFont="1" applyNumberFormat="1"/>
    <xf borderId="0" fillId="0" fontId="19" numFmtId="0" xfId="0" applyAlignment="1" applyFont="1">
      <alignment horizontal="center"/>
    </xf>
    <xf borderId="1" fillId="5" fontId="18" numFmtId="0" xfId="0" applyAlignment="1" applyBorder="1" applyFill="1" applyFont="1">
      <alignment horizontal="center"/>
    </xf>
    <xf borderId="0" fillId="0" fontId="21" numFmtId="0" xfId="0" applyAlignment="1" applyFont="1">
      <alignment horizontal="center"/>
    </xf>
    <xf borderId="22" fillId="2" fontId="21" numFmtId="0" xfId="0" applyAlignment="1" applyBorder="1" applyFont="1">
      <alignment horizontal="center"/>
    </xf>
    <xf borderId="23" fillId="0" fontId="2" numFmtId="0" xfId="0" applyBorder="1" applyFont="1"/>
    <xf borderId="23" fillId="0" fontId="21" numFmtId="0" xfId="0" applyAlignment="1" applyBorder="1" applyFont="1">
      <alignment horizontal="center"/>
    </xf>
    <xf borderId="0" fillId="0" fontId="28" numFmtId="164" xfId="0" applyAlignment="1" applyFont="1" applyNumberFormat="1">
      <alignment horizontal="right"/>
    </xf>
    <xf borderId="0" fillId="0" fontId="18" numFmtId="164" xfId="0" applyAlignment="1" applyFont="1" applyNumberFormat="1">
      <alignment horizontal="right"/>
    </xf>
    <xf borderId="0" fillId="0" fontId="24" numFmtId="176" xfId="0" applyAlignment="1" applyFont="1" applyNumberFormat="1">
      <alignment shrinkToFit="0" wrapText="1"/>
    </xf>
    <xf borderId="0" fillId="0" fontId="15" numFmtId="175" xfId="0" applyAlignment="1" applyFont="1" applyNumberFormat="1">
      <alignment shrinkToFit="0" wrapText="1"/>
    </xf>
    <xf borderId="0" fillId="0" fontId="25" numFmtId="176" xfId="0" applyAlignment="1" applyFont="1" applyNumberFormat="1">
      <alignment shrinkToFit="0" wrapText="1"/>
    </xf>
    <xf borderId="0" fillId="0" fontId="25" numFmtId="0" xfId="0" applyFont="1"/>
    <xf borderId="0" fillId="0" fontId="24" numFmtId="169" xfId="0" applyAlignment="1" applyFont="1" applyNumberFormat="1">
      <alignment shrinkToFit="0" wrapText="1"/>
    </xf>
    <xf borderId="0" fillId="0" fontId="25" numFmtId="175" xfId="0" applyAlignment="1" applyFont="1" applyNumberFormat="1">
      <alignment shrinkToFit="0" wrapText="1"/>
    </xf>
    <xf borderId="0" fillId="0" fontId="24" numFmtId="175" xfId="0" applyAlignment="1" applyFont="1" applyNumberFormat="1">
      <alignment shrinkToFit="0" wrapText="1"/>
    </xf>
    <xf borderId="0" fillId="0" fontId="25" numFmtId="169" xfId="0" applyAlignment="1" applyFont="1" applyNumberFormat="1">
      <alignment shrinkToFit="0" wrapText="1"/>
    </xf>
    <xf borderId="0" fillId="0" fontId="18" numFmtId="169" xfId="0" applyFont="1" applyNumberFormat="1"/>
    <xf borderId="0" fillId="0" fontId="15" numFmtId="9" xfId="0" applyAlignment="1" applyFont="1" applyNumberFormat="1">
      <alignment shrinkToFit="0" wrapText="1"/>
    </xf>
    <xf borderId="0" fillId="0" fontId="15" numFmtId="176" xfId="0" applyAlignment="1" applyFont="1" applyNumberFormat="1">
      <alignment shrinkToFit="0" wrapText="1"/>
    </xf>
    <xf borderId="0" fillId="0" fontId="25" numFmtId="9" xfId="0" applyAlignment="1" applyFont="1" applyNumberFormat="1">
      <alignment shrinkToFit="0" wrapText="1"/>
    </xf>
    <xf borderId="1" fillId="4" fontId="26" numFmtId="0" xfId="0" applyBorder="1" applyFont="1"/>
    <xf borderId="1" fillId="4" fontId="26" numFmtId="0" xfId="0" applyAlignment="1" applyBorder="1" applyFont="1">
      <alignment shrinkToFit="0" wrapText="1"/>
    </xf>
    <xf borderId="1" fillId="4" fontId="26" numFmtId="176" xfId="0" applyAlignment="1" applyBorder="1" applyFont="1" applyNumberFormat="1">
      <alignment horizontal="left"/>
    </xf>
    <xf borderId="0" fillId="0" fontId="25" numFmtId="179" xfId="0" applyAlignment="1" applyFont="1" applyNumberFormat="1">
      <alignment horizontal="right" shrinkToFit="0" wrapText="1"/>
    </xf>
    <xf borderId="0" fillId="0" fontId="18" numFmtId="0" xfId="0" applyAlignment="1" applyFont="1">
      <alignment shrinkToFit="0" wrapText="1"/>
    </xf>
    <xf borderId="0" fillId="0" fontId="31" numFmtId="0" xfId="0" applyFont="1"/>
    <xf borderId="0" fillId="0" fontId="15" numFmtId="179" xfId="0" applyFont="1" applyNumberFormat="1"/>
    <xf borderId="0" fillId="0" fontId="3" numFmtId="9" xfId="0" applyFont="1" applyNumberFormat="1"/>
    <xf borderId="0" fillId="0" fontId="27" numFmtId="9" xfId="0" applyFont="1" applyNumberFormat="1"/>
    <xf borderId="0" fillId="0" fontId="2" numFmtId="0" xfId="0" applyAlignment="1" applyFont="1">
      <alignment horizontal="center"/>
    </xf>
    <xf borderId="0" fillId="0" fontId="2" numFmtId="14" xfId="0" applyAlignment="1" applyFont="1" applyNumberFormat="1">
      <alignment horizontal="center"/>
    </xf>
    <xf borderId="2" fillId="0" fontId="2" numFmtId="1" xfId="0" applyAlignment="1" applyBorder="1" applyFont="1" applyNumberFormat="1">
      <alignment horizontal="center"/>
    </xf>
    <xf borderId="0" fillId="0" fontId="2" numFmtId="166" xfId="0" applyAlignment="1" applyFont="1" applyNumberFormat="1">
      <alignment horizontal="center"/>
    </xf>
    <xf borderId="0" fillId="0" fontId="3" numFmtId="168" xfId="0" applyFont="1" applyNumberFormat="1"/>
    <xf borderId="0" fillId="0" fontId="3" numFmtId="176" xfId="0" applyFont="1" applyNumberFormat="1"/>
    <xf borderId="2" fillId="0" fontId="3" numFmtId="176" xfId="0" applyBorder="1" applyFont="1" applyNumberFormat="1"/>
    <xf borderId="0" fillId="0" fontId="8" numFmtId="168" xfId="0" applyFont="1" applyNumberFormat="1"/>
    <xf borderId="0" fillId="0" fontId="7" numFmtId="168" xfId="0" applyFont="1" applyNumberFormat="1"/>
    <xf borderId="0" fillId="0" fontId="3" numFmtId="169" xfId="0" applyFont="1" applyNumberFormat="1"/>
    <xf borderId="2" fillId="0" fontId="3" numFmtId="169" xfId="0" applyBorder="1" applyFont="1" applyNumberFormat="1"/>
    <xf borderId="0" fillId="0" fontId="32" numFmtId="168" xfId="0" applyFont="1" applyNumberFormat="1"/>
    <xf borderId="1" fillId="5" fontId="2" numFmtId="9" xfId="0" applyBorder="1" applyFont="1" applyNumberFormat="1"/>
    <xf borderId="2" fillId="0" fontId="2" numFmtId="0" xfId="0" applyAlignment="1" applyBorder="1" applyFont="1">
      <alignment horizontal="center"/>
    </xf>
    <xf borderId="0" fillId="0" fontId="2" numFmtId="9" xfId="0" applyAlignment="1" applyFont="1" applyNumberFormat="1">
      <alignment horizontal="right"/>
    </xf>
    <xf borderId="0" fillId="0" fontId="3" numFmtId="168" xfId="0" applyAlignment="1" applyFont="1" applyNumberFormat="1">
      <alignment horizontal="right"/>
    </xf>
    <xf borderId="0" fillId="0" fontId="2" numFmtId="168" xfId="0" applyAlignment="1" applyFont="1" applyNumberFormat="1">
      <alignment horizontal="right"/>
    </xf>
    <xf borderId="2" fillId="0" fontId="2" numFmtId="164" xfId="0" applyBorder="1" applyFont="1" applyNumberFormat="1"/>
    <xf borderId="0" fillId="0" fontId="3" numFmtId="175" xfId="0" applyFont="1" applyNumberFormat="1"/>
    <xf borderId="0" fillId="0" fontId="2" numFmtId="1" xfId="0" applyAlignment="1" applyFont="1" applyNumberFormat="1">
      <alignment horizontal="center"/>
    </xf>
    <xf borderId="2" fillId="0" fontId="2" numFmtId="180" xfId="0" applyAlignment="1" applyBorder="1" applyFont="1" applyNumberFormat="1">
      <alignment horizontal="center"/>
    </xf>
    <xf borderId="0" fillId="0" fontId="2" numFmtId="171" xfId="0" applyAlignment="1" applyFont="1" applyNumberFormat="1">
      <alignment horizontal="center"/>
    </xf>
    <xf borderId="0" fillId="0" fontId="3" numFmtId="181" xfId="0" applyFont="1" applyNumberFormat="1"/>
    <xf borderId="0" fillId="0" fontId="2" numFmtId="181" xfId="0" applyFont="1" applyNumberFormat="1"/>
    <xf borderId="0" fillId="0" fontId="3" numFmtId="172" xfId="0" applyFont="1" applyNumberFormat="1"/>
    <xf borderId="0" fillId="0" fontId="3" numFmtId="10" xfId="0" applyFont="1" applyNumberFormat="1"/>
    <xf borderId="0" fillId="0" fontId="2" numFmtId="3" xfId="0" applyFont="1" applyNumberFormat="1"/>
    <xf borderId="0" fillId="0" fontId="10" numFmtId="1" xfId="0" applyFont="1" applyNumberFormat="1"/>
    <xf borderId="0" fillId="0" fontId="3" numFmtId="164" xfId="0" applyFont="1" applyNumberFormat="1"/>
    <xf borderId="1" fillId="5" fontId="2" numFmtId="169" xfId="0" applyBorder="1" applyFont="1" applyNumberFormat="1"/>
    <xf borderId="0" fillId="0" fontId="7" numFmtId="169" xfId="0" applyFont="1" applyNumberFormat="1"/>
    <xf borderId="0" fillId="0" fontId="6" numFmtId="181" xfId="0" applyFont="1" applyNumberFormat="1"/>
    <xf borderId="0" fillId="0" fontId="6" numFmtId="176" xfId="0" applyFont="1" applyNumberFormat="1"/>
    <xf borderId="2" fillId="0" fontId="2" numFmtId="181" xfId="0" applyBorder="1" applyFont="1" applyNumberFormat="1"/>
    <xf borderId="0" fillId="0" fontId="2" numFmtId="14" xfId="0" applyFont="1" applyNumberFormat="1"/>
    <xf borderId="0" fillId="0" fontId="6" numFmtId="14" xfId="0" applyFont="1" applyNumberFormat="1"/>
    <xf borderId="0" fillId="0" fontId="1" numFmtId="181" xfId="0" applyFont="1" applyNumberFormat="1"/>
    <xf borderId="2" fillId="0" fontId="1" numFmtId="181" xfId="0" applyBorder="1" applyFont="1" applyNumberFormat="1"/>
    <xf borderId="0" fillId="0" fontId="1" numFmtId="176" xfId="0" applyFont="1" applyNumberFormat="1"/>
    <xf borderId="2" fillId="0" fontId="1" numFmtId="176" xfId="0" applyBorder="1" applyFont="1" applyNumberFormat="1"/>
    <xf borderId="1" fillId="2" fontId="2" numFmtId="0" xfId="0" applyAlignment="1" applyBorder="1" applyFont="1">
      <alignment horizontal="left"/>
    </xf>
    <xf borderId="0" fillId="0" fontId="2" numFmtId="0" xfId="0" applyAlignment="1" applyFont="1">
      <alignment horizontal="left"/>
    </xf>
    <xf borderId="0" fillId="0" fontId="3" numFmtId="0" xfId="0" applyAlignment="1" applyFont="1">
      <alignment horizontal="left"/>
    </xf>
    <xf borderId="1" fillId="2" fontId="33" numFmtId="0" xfId="0" applyBorder="1" applyFont="1"/>
    <xf borderId="1" fillId="2" fontId="34" numFmtId="0" xfId="0" applyBorder="1" applyFont="1"/>
    <xf borderId="0" fillId="0" fontId="35" numFmtId="0" xfId="0" applyFont="1"/>
    <xf borderId="0" fillId="0" fontId="36" numFmtId="0" xfId="0" applyAlignment="1" applyFont="1">
      <alignment horizontal="left"/>
    </xf>
    <xf borderId="0" fillId="0" fontId="36" numFmtId="0" xfId="0" applyFont="1"/>
    <xf borderId="0" fillId="0" fontId="37" numFmtId="0" xfId="0" applyFont="1"/>
    <xf borderId="0" fillId="0" fontId="38" numFmtId="0" xfId="0" applyFont="1"/>
    <xf borderId="0" fillId="0" fontId="39" numFmtId="0" xfId="0" applyAlignment="1" applyFont="1">
      <alignment horizontal="left"/>
    </xf>
    <xf borderId="0" fillId="0" fontId="36" numFmtId="14" xfId="0" applyFont="1" applyNumberFormat="1"/>
    <xf borderId="0" fillId="0" fontId="39" numFmtId="9" xfId="0" applyAlignment="1" applyFont="1" applyNumberFormat="1">
      <alignment horizontal="left"/>
    </xf>
    <xf borderId="0" fillId="0" fontId="40" numFmtId="9" xfId="0" applyAlignment="1" applyFont="1" applyNumberFormat="1">
      <alignment horizontal="left"/>
    </xf>
    <xf borderId="0" fillId="0" fontId="40" numFmtId="0" xfId="0" applyAlignment="1" applyFont="1">
      <alignment horizontal="left"/>
    </xf>
    <xf borderId="0" fillId="0" fontId="40" numFmtId="0" xfId="0" applyFont="1"/>
    <xf borderId="0" fillId="0" fontId="41" numFmtId="0" xfId="0" applyAlignment="1" applyFont="1">
      <alignment horizontal="left"/>
    </xf>
    <xf borderId="0" fillId="0" fontId="41" numFmtId="0" xfId="0" applyAlignment="1" applyFont="1">
      <alignment horizontal="center"/>
    </xf>
    <xf borderId="2" fillId="0" fontId="2" numFmtId="171" xfId="0" applyAlignment="1" applyBorder="1" applyFont="1" applyNumberFormat="1">
      <alignment horizontal="center"/>
    </xf>
    <xf borderId="0" fillId="0" fontId="36" numFmtId="0" xfId="0" applyAlignment="1" applyFont="1">
      <alignment horizontal="center"/>
    </xf>
    <xf borderId="0" fillId="0" fontId="36" numFmtId="9" xfId="0" applyAlignment="1" applyFont="1" applyNumberFormat="1">
      <alignment horizontal="center"/>
    </xf>
    <xf borderId="0" fillId="0" fontId="38" numFmtId="9" xfId="0" applyAlignment="1" applyFont="1" applyNumberFormat="1">
      <alignment horizontal="center"/>
    </xf>
    <xf borderId="0" fillId="0" fontId="41" numFmtId="0" xfId="0" applyFont="1"/>
    <xf borderId="0" fillId="0" fontId="40" numFmtId="3" xfId="0" applyAlignment="1" applyFont="1" applyNumberFormat="1">
      <alignment horizontal="left"/>
    </xf>
    <xf borderId="0" fillId="0" fontId="40" numFmtId="181" xfId="0" applyAlignment="1" applyFont="1" applyNumberFormat="1">
      <alignment horizontal="right"/>
    </xf>
    <xf borderId="0" fillId="0" fontId="40" numFmtId="169" xfId="0" applyAlignment="1" applyFont="1" applyNumberFormat="1">
      <alignment horizontal="right"/>
    </xf>
    <xf borderId="0" fillId="0" fontId="36" numFmtId="168" xfId="0" applyFont="1" applyNumberFormat="1"/>
    <xf borderId="0" fillId="0" fontId="36" numFmtId="173" xfId="0" applyFont="1" applyNumberFormat="1"/>
    <xf borderId="0" fillId="0" fontId="40" numFmtId="181" xfId="0" applyFont="1" applyNumberFormat="1"/>
    <xf borderId="0" fillId="0" fontId="40" numFmtId="0" xfId="0" applyAlignment="1" applyFont="1">
      <alignment horizontal="right"/>
    </xf>
    <xf borderId="2" fillId="0" fontId="36" numFmtId="168" xfId="0" applyBorder="1" applyFont="1" applyNumberFormat="1"/>
    <xf borderId="2" fillId="0" fontId="36" numFmtId="173" xfId="0" applyBorder="1" applyFont="1" applyNumberFormat="1"/>
    <xf borderId="0" fillId="0" fontId="42" numFmtId="0" xfId="0" applyAlignment="1" applyFont="1">
      <alignment horizontal="left"/>
    </xf>
    <xf borderId="0" fillId="0" fontId="42" numFmtId="0" xfId="0" applyFont="1"/>
    <xf borderId="0" fillId="0" fontId="41" numFmtId="168" xfId="0" applyFont="1" applyNumberFormat="1"/>
    <xf borderId="0" fillId="0" fontId="35" numFmtId="0" xfId="0" applyAlignment="1" applyFont="1">
      <alignment horizontal="left"/>
    </xf>
    <xf borderId="0" fillId="0" fontId="35" numFmtId="168" xfId="0" applyFont="1" applyNumberFormat="1"/>
    <xf borderId="0" fillId="0" fontId="43" numFmtId="0" xfId="0" applyFont="1"/>
    <xf quotePrefix="1" borderId="0" fillId="0" fontId="12" numFmtId="0" xfId="0" applyFont="1"/>
  </cellXfs>
  <cellStyles count="1">
    <cellStyle xfId="0" name="Normal" builtinId="0"/>
  </cellStyles>
  <dxfs count="2">
    <dxf>
      <font/>
      <fill>
        <patternFill patternType="solid">
          <fgColor rgb="FFFF0000"/>
          <bgColor rgb="FFFF0000"/>
        </patternFill>
      </fill>
      <border/>
    </dxf>
    <dxf>
      <font/>
      <fill>
        <patternFill patternType="solid">
          <fgColor rgb="FF00B050"/>
          <bgColor rgb="FF00B05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Use of Funds</a:t>
            </a:r>
          </a:p>
        </c:rich>
      </c:tx>
      <c:overlay val="0"/>
    </c:title>
    <c:plotArea>
      <c:layout/>
      <c:pieChart>
        <c:varyColors val="1"/>
        <c:ser>
          <c:idx val="0"/>
          <c:order val="0"/>
          <c:dPt>
            <c:idx val="0"/>
            <c:spPr>
              <a:solidFill>
                <a:schemeClr val="accent1"/>
              </a:solidFill>
            </c:spPr>
          </c:dPt>
          <c:dPt>
            <c:idx val="1"/>
            <c:spPr>
              <a:solidFill>
                <a:schemeClr val="accent2"/>
              </a:solidFill>
            </c:spPr>
          </c:dPt>
          <c:dPt>
            <c:idx val="2"/>
            <c:spPr>
              <a:solidFill>
                <a:schemeClr val="accent3"/>
              </a:solidFill>
            </c:spPr>
          </c:dPt>
          <c:dPt>
            <c:idx val="3"/>
            <c:spPr>
              <a:solidFill>
                <a:schemeClr val="accent4"/>
              </a:solidFill>
            </c:spPr>
          </c:dPt>
          <c:dPt>
            <c:idx val="4"/>
            <c:spPr>
              <a:solidFill>
                <a:schemeClr val="accent5"/>
              </a:solidFill>
            </c:spPr>
          </c:dPt>
          <c:dLbls>
            <c:showLegendKey val="0"/>
            <c:showVal val="1"/>
            <c:showCatName val="0"/>
            <c:showSerName val="0"/>
            <c:showPercent val="0"/>
            <c:showBubbleSize val="0"/>
            <c:showLeaderLines val="1"/>
          </c:dLbls>
          <c:cat>
            <c:strRef>
              <c:f>'Output for Deck'!$H$48:$H$52</c:f>
            </c:strRef>
          </c:cat>
          <c:val>
            <c:numRef>
              <c:f>'Output for Deck'!$I$48:$I$52</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90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133350</xdr:colOff>
      <xdr:row>2</xdr:row>
      <xdr:rowOff>161925</xdr:rowOff>
    </xdr:from>
    <xdr:ext cx="3257550" cy="971550"/>
    <xdr:pic>
      <xdr:nvPicPr>
        <xdr:cNvPr descr="A close-up of a logo&#10;&#10;Description automatically generated with medium confidence"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0</xdr:colOff>
      <xdr:row>28</xdr:row>
      <xdr:rowOff>0</xdr:rowOff>
    </xdr:from>
    <xdr:ext cx="3324225" cy="302895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304800</xdr:colOff>
      <xdr:row>45</xdr:row>
      <xdr:rowOff>114300</xdr:rowOff>
    </xdr:from>
    <xdr:ext cx="4343400" cy="2714625"/>
    <xdr:graphicFrame>
      <xdr:nvGraphicFramePr>
        <xdr:cNvPr id="71788735"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18</xdr:row>
      <xdr:rowOff>0</xdr:rowOff>
    </xdr:from>
    <xdr:ext cx="8686800" cy="39147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thenovacollective.com/whats-the-cost-of-diversity-equity-and-inclusion/" TargetMode="External"/><Relationship Id="rId2" Type="http://schemas.openxmlformats.org/officeDocument/2006/relationships/hyperlink" Target="https://www.prnewswire.com/news-releases/menopause-market-worth-24-4-billion-by-2030-at-cagr-of-5-29-grand-view-research-inc-301667352.html" TargetMode="External"/><Relationship Id="rId3" Type="http://schemas.openxmlformats.org/officeDocument/2006/relationships/hyperlink" Target="https://straitsresearch.com/report/online-education-market" TargetMode="External"/><Relationship Id="rId4" Type="http://schemas.openxmlformats.org/officeDocument/2006/relationships/hyperlink" Target="https://menopauseexperts.com/for-companies/" TargetMode="External"/><Relationship Id="rId5" Type="http://schemas.openxmlformats.org/officeDocument/2006/relationships/hyperlink" Target="https://www.jillfooswellness.com/menopause-health-coach?" TargetMode="External"/><Relationship Id="rId6"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71"/>
    <col customWidth="1" min="2" max="26" width="8.7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c r="B10" s="1" t="s">
        <v>0</v>
      </c>
    </row>
    <row r="11" ht="14.25" customHeight="1">
      <c r="B11" s="2" t="s">
        <v>1</v>
      </c>
    </row>
    <row r="12" ht="14.25" customHeight="1">
      <c r="B12" s="3" t="s">
        <v>2</v>
      </c>
    </row>
    <row r="13" ht="14.25" customHeight="1">
      <c r="B13" s="4" t="s">
        <v>3</v>
      </c>
    </row>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5.0" topLeftCell="F6" activePane="bottomRight" state="frozen"/>
      <selection activeCell="F1" sqref="F1" pane="topRight"/>
      <selection activeCell="A6" sqref="A6" pane="bottomLeft"/>
      <selection activeCell="F6" sqref="F6" pane="bottomRight"/>
    </sheetView>
  </sheetViews>
  <sheetFormatPr customHeight="1" defaultColWidth="14.43" defaultRowHeight="15.0"/>
  <cols>
    <col customWidth="1" min="1" max="1" width="2.14"/>
    <col customWidth="1" min="2" max="2" width="15.71"/>
    <col customWidth="1" min="3" max="5" width="8.71"/>
    <col customWidth="1" min="6" max="6" width="10.14"/>
    <col customWidth="1" min="7" max="26" width="9.14"/>
    <col customWidth="1" min="27" max="29" width="10.14"/>
    <col customWidth="1" min="30" max="32" width="9.14"/>
    <col customWidth="1" min="33" max="50" width="10.14"/>
    <col customWidth="1" min="51" max="53" width="11.14"/>
    <col customWidth="1" min="54" max="57" width="10.14"/>
    <col customWidth="1" min="58" max="65" width="11.14"/>
    <col customWidth="1" min="66" max="85" width="8.71"/>
  </cols>
  <sheetData>
    <row r="1" ht="14.25" customHeight="1">
      <c r="A1" s="5" t="s">
        <v>406</v>
      </c>
      <c r="B1" s="205"/>
      <c r="C1" s="205"/>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row>
    <row r="2" ht="14.25" customHeight="1">
      <c r="A2" s="9" t="s">
        <v>5</v>
      </c>
      <c r="B2" s="206"/>
      <c r="C2" s="206"/>
    </row>
    <row r="3" ht="14.25" customHeight="1">
      <c r="A3" s="9"/>
      <c r="B3" s="206"/>
      <c r="C3" s="206"/>
    </row>
    <row r="4" ht="14.25" customHeight="1">
      <c r="B4" s="206" t="s">
        <v>222</v>
      </c>
      <c r="C4" s="207" t="str">
        <f>+'Annual Summary'!E4</f>
        <v>1.5mm</v>
      </c>
      <c r="F4" s="168">
        <v>1.0</v>
      </c>
      <c r="G4" s="168">
        <v>1.0</v>
      </c>
      <c r="H4" s="168">
        <v>1.0</v>
      </c>
      <c r="I4" s="168">
        <v>1.0</v>
      </c>
      <c r="J4" s="168">
        <v>1.0</v>
      </c>
      <c r="K4" s="168">
        <v>1.0</v>
      </c>
      <c r="L4" s="168">
        <v>1.0</v>
      </c>
      <c r="M4" s="168">
        <v>1.0</v>
      </c>
      <c r="N4" s="168">
        <v>1.0</v>
      </c>
      <c r="O4" s="168">
        <v>1.0</v>
      </c>
      <c r="P4" s="168">
        <v>1.0</v>
      </c>
      <c r="Q4" s="168">
        <v>1.0</v>
      </c>
      <c r="R4" s="168">
        <f t="shared" ref="R4:BM4" si="1">+F4+1</f>
        <v>2</v>
      </c>
      <c r="S4" s="168">
        <f t="shared" si="1"/>
        <v>2</v>
      </c>
      <c r="T4" s="168">
        <f t="shared" si="1"/>
        <v>2</v>
      </c>
      <c r="U4" s="168">
        <f t="shared" si="1"/>
        <v>2</v>
      </c>
      <c r="V4" s="168">
        <f t="shared" si="1"/>
        <v>2</v>
      </c>
      <c r="W4" s="168">
        <f t="shared" si="1"/>
        <v>2</v>
      </c>
      <c r="X4" s="168">
        <f t="shared" si="1"/>
        <v>2</v>
      </c>
      <c r="Y4" s="168">
        <f t="shared" si="1"/>
        <v>2</v>
      </c>
      <c r="Z4" s="168">
        <f t="shared" si="1"/>
        <v>2</v>
      </c>
      <c r="AA4" s="168">
        <f t="shared" si="1"/>
        <v>2</v>
      </c>
      <c r="AB4" s="168">
        <f t="shared" si="1"/>
        <v>2</v>
      </c>
      <c r="AC4" s="168">
        <f t="shared" si="1"/>
        <v>2</v>
      </c>
      <c r="AD4" s="168">
        <f t="shared" si="1"/>
        <v>3</v>
      </c>
      <c r="AE4" s="168">
        <f t="shared" si="1"/>
        <v>3</v>
      </c>
      <c r="AF4" s="168">
        <f t="shared" si="1"/>
        <v>3</v>
      </c>
      <c r="AG4" s="168">
        <f t="shared" si="1"/>
        <v>3</v>
      </c>
      <c r="AH4" s="168">
        <f t="shared" si="1"/>
        <v>3</v>
      </c>
      <c r="AI4" s="168">
        <f t="shared" si="1"/>
        <v>3</v>
      </c>
      <c r="AJ4" s="168">
        <f t="shared" si="1"/>
        <v>3</v>
      </c>
      <c r="AK4" s="168">
        <f t="shared" si="1"/>
        <v>3</v>
      </c>
      <c r="AL4" s="168">
        <f t="shared" si="1"/>
        <v>3</v>
      </c>
      <c r="AM4" s="168">
        <f t="shared" si="1"/>
        <v>3</v>
      </c>
      <c r="AN4" s="168">
        <f t="shared" si="1"/>
        <v>3</v>
      </c>
      <c r="AO4" s="168">
        <f t="shared" si="1"/>
        <v>3</v>
      </c>
      <c r="AP4" s="168">
        <f t="shared" si="1"/>
        <v>4</v>
      </c>
      <c r="AQ4" s="168">
        <f t="shared" si="1"/>
        <v>4</v>
      </c>
      <c r="AR4" s="168">
        <f t="shared" si="1"/>
        <v>4</v>
      </c>
      <c r="AS4" s="168">
        <f t="shared" si="1"/>
        <v>4</v>
      </c>
      <c r="AT4" s="168">
        <f t="shared" si="1"/>
        <v>4</v>
      </c>
      <c r="AU4" s="168">
        <f t="shared" si="1"/>
        <v>4</v>
      </c>
      <c r="AV4" s="168">
        <f t="shared" si="1"/>
        <v>4</v>
      </c>
      <c r="AW4" s="168">
        <f t="shared" si="1"/>
        <v>4</v>
      </c>
      <c r="AX4" s="168">
        <f t="shared" si="1"/>
        <v>4</v>
      </c>
      <c r="AY4" s="168">
        <f t="shared" si="1"/>
        <v>4</v>
      </c>
      <c r="AZ4" s="168">
        <f t="shared" si="1"/>
        <v>4</v>
      </c>
      <c r="BA4" s="168">
        <f t="shared" si="1"/>
        <v>4</v>
      </c>
      <c r="BB4" s="168">
        <f t="shared" si="1"/>
        <v>5</v>
      </c>
      <c r="BC4" s="168">
        <f t="shared" si="1"/>
        <v>5</v>
      </c>
      <c r="BD4" s="168">
        <f t="shared" si="1"/>
        <v>5</v>
      </c>
      <c r="BE4" s="168">
        <f t="shared" si="1"/>
        <v>5</v>
      </c>
      <c r="BF4" s="168">
        <f t="shared" si="1"/>
        <v>5</v>
      </c>
      <c r="BG4" s="168">
        <f t="shared" si="1"/>
        <v>5</v>
      </c>
      <c r="BH4" s="168">
        <f t="shared" si="1"/>
        <v>5</v>
      </c>
      <c r="BI4" s="168">
        <f t="shared" si="1"/>
        <v>5</v>
      </c>
      <c r="BJ4" s="168">
        <f t="shared" si="1"/>
        <v>5</v>
      </c>
      <c r="BK4" s="168">
        <f t="shared" si="1"/>
        <v>5</v>
      </c>
      <c r="BL4" s="168">
        <f t="shared" si="1"/>
        <v>5</v>
      </c>
      <c r="BM4" s="168">
        <f t="shared" si="1"/>
        <v>5</v>
      </c>
    </row>
    <row r="5" ht="14.25" customHeight="1">
      <c r="B5" s="206"/>
      <c r="C5" s="206"/>
      <c r="F5" s="186">
        <v>1.0</v>
      </c>
      <c r="G5" s="186">
        <f t="shared" ref="G5:BM5" si="2">+F5+1</f>
        <v>2</v>
      </c>
      <c r="H5" s="186">
        <f t="shared" si="2"/>
        <v>3</v>
      </c>
      <c r="I5" s="186">
        <f t="shared" si="2"/>
        <v>4</v>
      </c>
      <c r="J5" s="186">
        <f t="shared" si="2"/>
        <v>5</v>
      </c>
      <c r="K5" s="186">
        <f t="shared" si="2"/>
        <v>6</v>
      </c>
      <c r="L5" s="186">
        <f t="shared" si="2"/>
        <v>7</v>
      </c>
      <c r="M5" s="186">
        <f t="shared" si="2"/>
        <v>8</v>
      </c>
      <c r="N5" s="186">
        <f t="shared" si="2"/>
        <v>9</v>
      </c>
      <c r="O5" s="186">
        <f t="shared" si="2"/>
        <v>10</v>
      </c>
      <c r="P5" s="186">
        <f t="shared" si="2"/>
        <v>11</v>
      </c>
      <c r="Q5" s="186">
        <f t="shared" si="2"/>
        <v>12</v>
      </c>
      <c r="R5" s="186">
        <f t="shared" si="2"/>
        <v>13</v>
      </c>
      <c r="S5" s="186">
        <f t="shared" si="2"/>
        <v>14</v>
      </c>
      <c r="T5" s="186">
        <f t="shared" si="2"/>
        <v>15</v>
      </c>
      <c r="U5" s="186">
        <f t="shared" si="2"/>
        <v>16</v>
      </c>
      <c r="V5" s="186">
        <f t="shared" si="2"/>
        <v>17</v>
      </c>
      <c r="W5" s="186">
        <f t="shared" si="2"/>
        <v>18</v>
      </c>
      <c r="X5" s="186">
        <f t="shared" si="2"/>
        <v>19</v>
      </c>
      <c r="Y5" s="186">
        <f t="shared" si="2"/>
        <v>20</v>
      </c>
      <c r="Z5" s="186">
        <f t="shared" si="2"/>
        <v>21</v>
      </c>
      <c r="AA5" s="186">
        <f t="shared" si="2"/>
        <v>22</v>
      </c>
      <c r="AB5" s="186">
        <f t="shared" si="2"/>
        <v>23</v>
      </c>
      <c r="AC5" s="186">
        <f t="shared" si="2"/>
        <v>24</v>
      </c>
      <c r="AD5" s="186">
        <f t="shared" si="2"/>
        <v>25</v>
      </c>
      <c r="AE5" s="186">
        <f t="shared" si="2"/>
        <v>26</v>
      </c>
      <c r="AF5" s="186">
        <f t="shared" si="2"/>
        <v>27</v>
      </c>
      <c r="AG5" s="186">
        <f t="shared" si="2"/>
        <v>28</v>
      </c>
      <c r="AH5" s="186">
        <f t="shared" si="2"/>
        <v>29</v>
      </c>
      <c r="AI5" s="186">
        <f t="shared" si="2"/>
        <v>30</v>
      </c>
      <c r="AJ5" s="186">
        <f t="shared" si="2"/>
        <v>31</v>
      </c>
      <c r="AK5" s="186">
        <f t="shared" si="2"/>
        <v>32</v>
      </c>
      <c r="AL5" s="186">
        <f t="shared" si="2"/>
        <v>33</v>
      </c>
      <c r="AM5" s="186">
        <f t="shared" si="2"/>
        <v>34</v>
      </c>
      <c r="AN5" s="186">
        <f t="shared" si="2"/>
        <v>35</v>
      </c>
      <c r="AO5" s="186">
        <f t="shared" si="2"/>
        <v>36</v>
      </c>
      <c r="AP5" s="186">
        <f t="shared" si="2"/>
        <v>37</v>
      </c>
      <c r="AQ5" s="186">
        <f t="shared" si="2"/>
        <v>38</v>
      </c>
      <c r="AR5" s="186">
        <f t="shared" si="2"/>
        <v>39</v>
      </c>
      <c r="AS5" s="186">
        <f t="shared" si="2"/>
        <v>40</v>
      </c>
      <c r="AT5" s="186">
        <f t="shared" si="2"/>
        <v>41</v>
      </c>
      <c r="AU5" s="186">
        <f t="shared" si="2"/>
        <v>42</v>
      </c>
      <c r="AV5" s="186">
        <f t="shared" si="2"/>
        <v>43</v>
      </c>
      <c r="AW5" s="186">
        <f t="shared" si="2"/>
        <v>44</v>
      </c>
      <c r="AX5" s="186">
        <f t="shared" si="2"/>
        <v>45</v>
      </c>
      <c r="AY5" s="186">
        <f t="shared" si="2"/>
        <v>46</v>
      </c>
      <c r="AZ5" s="186">
        <f t="shared" si="2"/>
        <v>47</v>
      </c>
      <c r="BA5" s="186">
        <f t="shared" si="2"/>
        <v>48</v>
      </c>
      <c r="BB5" s="186">
        <f t="shared" si="2"/>
        <v>49</v>
      </c>
      <c r="BC5" s="186">
        <f t="shared" si="2"/>
        <v>50</v>
      </c>
      <c r="BD5" s="186">
        <f t="shared" si="2"/>
        <v>51</v>
      </c>
      <c r="BE5" s="186">
        <f t="shared" si="2"/>
        <v>52</v>
      </c>
      <c r="BF5" s="186">
        <f t="shared" si="2"/>
        <v>53</v>
      </c>
      <c r="BG5" s="186">
        <f t="shared" si="2"/>
        <v>54</v>
      </c>
      <c r="BH5" s="186">
        <f t="shared" si="2"/>
        <v>55</v>
      </c>
      <c r="BI5" s="186">
        <f t="shared" si="2"/>
        <v>56</v>
      </c>
      <c r="BJ5" s="186">
        <f t="shared" si="2"/>
        <v>57</v>
      </c>
      <c r="BK5" s="186">
        <f t="shared" si="2"/>
        <v>58</v>
      </c>
      <c r="BL5" s="186">
        <f t="shared" si="2"/>
        <v>59</v>
      </c>
      <c r="BM5" s="186">
        <f t="shared" si="2"/>
        <v>60</v>
      </c>
    </row>
    <row r="6" ht="14.25" customHeight="1">
      <c r="A6" s="11" t="s">
        <v>407</v>
      </c>
      <c r="B6" s="206"/>
      <c r="C6" s="206"/>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row>
    <row r="7" ht="14.25" customHeight="1">
      <c r="B7" s="50">
        <v>1.0</v>
      </c>
      <c r="C7" s="24">
        <v>1.0</v>
      </c>
      <c r="F7" s="30">
        <f>+Model!G95+Model!G320</f>
        <v>1</v>
      </c>
      <c r="G7" s="30">
        <f>+Model!H95+Model!H320</f>
        <v>0.9583333333</v>
      </c>
      <c r="H7" s="30">
        <f>+Model!I95+Model!I320</f>
        <v>0.9184027778</v>
      </c>
      <c r="I7" s="30">
        <f>+Model!J95+Model!J320</f>
        <v>0.8801359954</v>
      </c>
      <c r="J7" s="30">
        <f>+Model!K95+Model!K320</f>
        <v>0.8434636622</v>
      </c>
      <c r="K7" s="30">
        <f>+Model!L95+Model!L320</f>
        <v>0.808319343</v>
      </c>
      <c r="L7" s="30">
        <f>+Model!M95+Model!M320</f>
        <v>0.7746393703</v>
      </c>
      <c r="M7" s="30">
        <f>+Model!N95+Model!N320</f>
        <v>0.7423627299</v>
      </c>
      <c r="N7" s="30">
        <f>+Model!O95+Model!O320</f>
        <v>0.7114309495</v>
      </c>
      <c r="O7" s="30">
        <f>+Model!P95+Model!P320</f>
        <v>0.6817879933</v>
      </c>
      <c r="P7" s="30">
        <f>+Model!Q95+Model!Q320</f>
        <v>0.6533801602</v>
      </c>
      <c r="Q7" s="30">
        <f>+Model!R95+Model!R320</f>
        <v>0.6261559869</v>
      </c>
      <c r="R7" s="30">
        <f>+Model!S95+Model!S320</f>
        <v>0.6026751374</v>
      </c>
      <c r="S7" s="30">
        <f>+Model!T95+Model!T320</f>
        <v>0.5800748197</v>
      </c>
      <c r="T7" s="30">
        <f>+Model!U95+Model!U320</f>
        <v>0.558322014</v>
      </c>
      <c r="U7" s="30">
        <f>+Model!V95+Model!V320</f>
        <v>0.5373849385</v>
      </c>
      <c r="V7" s="30">
        <f>+Model!W95+Model!W320</f>
        <v>0.5172330033</v>
      </c>
      <c r="W7" s="30">
        <f>+Model!X95+Model!X320</f>
        <v>0.4978367656</v>
      </c>
      <c r="X7" s="30">
        <f>+Model!Y95+Model!Y320</f>
        <v>0.4791678869</v>
      </c>
      <c r="Y7" s="30">
        <f>+Model!Z95+Model!Z320</f>
        <v>0.4611990912</v>
      </c>
      <c r="Z7" s="30">
        <f>+Model!AA95+Model!AA320</f>
        <v>0.4439041253</v>
      </c>
      <c r="AA7" s="30">
        <f>+Model!AB95+Model!AB320</f>
        <v>0.4272577206</v>
      </c>
      <c r="AB7" s="30">
        <f>+Model!AC95+Model!AC320</f>
        <v>0.411235556</v>
      </c>
      <c r="AC7" s="30">
        <f>+Model!AD95+Model!AD320</f>
        <v>0.3958142227</v>
      </c>
      <c r="AD7" s="30">
        <f>+Model!AE95+Model!AE320</f>
        <v>0.3826204153</v>
      </c>
      <c r="AE7" s="30">
        <f>+Model!AF95+Model!AF320</f>
        <v>0.3698664014</v>
      </c>
      <c r="AF7" s="30">
        <f>+Model!AG95+Model!AG320</f>
        <v>0.3575375214</v>
      </c>
      <c r="AG7" s="30">
        <f>+Model!AH95+Model!AH320</f>
        <v>0.345619604</v>
      </c>
      <c r="AH7" s="30">
        <f>+Model!AI95+Model!AI320</f>
        <v>0.3340989505</v>
      </c>
      <c r="AI7" s="30">
        <f>+Model!AJ95+Model!AJ320</f>
        <v>0.3229623188</v>
      </c>
      <c r="AJ7" s="30">
        <f>+Model!AK95+Model!AK320</f>
        <v>0.3121969082</v>
      </c>
      <c r="AK7" s="30">
        <f>+Model!AL95+Model!AL320</f>
        <v>0.3017903446</v>
      </c>
      <c r="AL7" s="30">
        <f>+Model!AM95+Model!AM320</f>
        <v>0.2917306665</v>
      </c>
      <c r="AM7" s="30">
        <f>+Model!AN95+Model!AN320</f>
        <v>0.2820063109</v>
      </c>
      <c r="AN7" s="30">
        <f>+Model!AO95+Model!AO320</f>
        <v>0.2726061005</v>
      </c>
      <c r="AO7" s="30">
        <f>+Model!AP95+Model!AP320</f>
        <v>0.2635192305</v>
      </c>
      <c r="AP7" s="30">
        <f>+Model!AQ95+Model!AQ320</f>
        <v>0.255833253</v>
      </c>
      <c r="AQ7" s="30">
        <f>+Model!AR95+Model!AR320</f>
        <v>0.2483714498</v>
      </c>
      <c r="AR7" s="30">
        <f>+Model!AS95+Model!AS320</f>
        <v>0.2411272825</v>
      </c>
      <c r="AS7" s="30">
        <f>+Model!AT95+Model!AT320</f>
        <v>0.2340944034</v>
      </c>
      <c r="AT7" s="30">
        <f>+Model!AU95+Model!AU320</f>
        <v>0.22726665</v>
      </c>
      <c r="AU7" s="30">
        <f>+Model!AV95+Model!AV320</f>
        <v>0.2206380393</v>
      </c>
      <c r="AV7" s="30">
        <f>+Model!AW95+Model!AW320</f>
        <v>0.2142027632</v>
      </c>
      <c r="AW7" s="30">
        <f>+Model!AX95+Model!AX320</f>
        <v>0.2079551826</v>
      </c>
      <c r="AX7" s="30">
        <f>+Model!AY95+Model!AY320</f>
        <v>0.2018898231</v>
      </c>
      <c r="AY7" s="30">
        <f>+Model!AZ95+Model!AZ320</f>
        <v>0.1960013699</v>
      </c>
      <c r="AZ7" s="30">
        <f>+Model!BA95+Model!BA320</f>
        <v>0.1902846633</v>
      </c>
      <c r="BA7" s="30">
        <f>+Model!BB95+Model!BB320</f>
        <v>0.184734694</v>
      </c>
      <c r="BB7" s="30">
        <f>+Model!BC95+Model!BC320</f>
        <v>0.1801163266</v>
      </c>
      <c r="BC7" s="30">
        <f>+Model!BD95+Model!BD320</f>
        <v>0.1756134184</v>
      </c>
      <c r="BD7" s="30">
        <f>+Model!BE95+Model!BE320</f>
        <v>0.171223083</v>
      </c>
      <c r="BE7" s="30">
        <f>+Model!BF95+Model!BF320</f>
        <v>0.1669425059</v>
      </c>
      <c r="BF7" s="30">
        <f>+Model!BG95+Model!BG320</f>
        <v>0.1627689433</v>
      </c>
      <c r="BG7" s="30">
        <f>+Model!BH95+Model!BH320</f>
        <v>0.1586997197</v>
      </c>
      <c r="BH7" s="30">
        <f>+Model!BI95+Model!BI320</f>
        <v>0.1547322267</v>
      </c>
      <c r="BI7" s="30">
        <f>+Model!BJ95+Model!BJ320</f>
        <v>0.150863921</v>
      </c>
      <c r="BJ7" s="30">
        <f>+Model!BK95+Model!BK320</f>
        <v>0.147092323</v>
      </c>
      <c r="BK7" s="30">
        <f>+Model!BL95+Model!BL320</f>
        <v>0.1434150149</v>
      </c>
      <c r="BL7" s="30">
        <f>+Model!BM95+Model!BM320</f>
        <v>0.1398296396</v>
      </c>
      <c r="BM7" s="30">
        <f>+Model!BN95+Model!BN320</f>
        <v>0.1363338986</v>
      </c>
    </row>
    <row r="8" ht="14.25" customHeight="1">
      <c r="B8" s="50">
        <f t="shared" ref="B8:B66" si="3">+B7+1</f>
        <v>2</v>
      </c>
      <c r="C8" s="24">
        <v>1.0</v>
      </c>
      <c r="F8" s="30">
        <f>+Model!G96+Model!G321</f>
        <v>0</v>
      </c>
      <c r="G8" s="30">
        <f>+Model!H96+Model!H321</f>
        <v>2.15</v>
      </c>
      <c r="H8" s="30">
        <f>+Model!I96+Model!I321</f>
        <v>2.060416667</v>
      </c>
      <c r="I8" s="30">
        <f>+Model!J96+Model!J321</f>
        <v>1.974565972</v>
      </c>
      <c r="J8" s="30">
        <f>+Model!K96+Model!K321</f>
        <v>1.89229239</v>
      </c>
      <c r="K8" s="30">
        <f>+Model!L96+Model!L321</f>
        <v>1.813446874</v>
      </c>
      <c r="L8" s="30">
        <f>+Model!M96+Model!M321</f>
        <v>1.737886587</v>
      </c>
      <c r="M8" s="30">
        <f>+Model!N96+Model!N321</f>
        <v>1.665474646</v>
      </c>
      <c r="N8" s="30">
        <f>+Model!O96+Model!O321</f>
        <v>1.596079869</v>
      </c>
      <c r="O8" s="30">
        <f>+Model!P96+Model!P321</f>
        <v>1.529576541</v>
      </c>
      <c r="P8" s="30">
        <f>+Model!Q96+Model!Q321</f>
        <v>1.465844186</v>
      </c>
      <c r="Q8" s="30">
        <f>+Model!R96+Model!R321</f>
        <v>1.404767344</v>
      </c>
      <c r="R8" s="30">
        <f>+Model!S96+Model!S321</f>
        <v>1.352088569</v>
      </c>
      <c r="S8" s="30">
        <f>+Model!T96+Model!T321</f>
        <v>1.301385248</v>
      </c>
      <c r="T8" s="30">
        <f>+Model!U96+Model!U321</f>
        <v>1.252583301</v>
      </c>
      <c r="U8" s="30">
        <f>+Model!V96+Model!V321</f>
        <v>1.205611427</v>
      </c>
      <c r="V8" s="30">
        <f>+Model!W96+Model!W321</f>
        <v>1.160400999</v>
      </c>
      <c r="W8" s="30">
        <f>+Model!X96+Model!X321</f>
        <v>1.116885961</v>
      </c>
      <c r="X8" s="30">
        <f>+Model!Y96+Model!Y321</f>
        <v>1.075002738</v>
      </c>
      <c r="Y8" s="30">
        <f>+Model!Z96+Model!Z321</f>
        <v>1.034690135</v>
      </c>
      <c r="Z8" s="30">
        <f>+Model!AA96+Model!AA321</f>
        <v>0.9958892549</v>
      </c>
      <c r="AA8" s="30">
        <f>+Model!AB96+Model!AB321</f>
        <v>0.9585434078</v>
      </c>
      <c r="AB8" s="30">
        <f>+Model!AC96+Model!AC321</f>
        <v>0.9225980301</v>
      </c>
      <c r="AC8" s="30">
        <f>+Model!AD96+Model!AD321</f>
        <v>0.8880006039</v>
      </c>
      <c r="AD8" s="30">
        <f>+Model!AE96+Model!AE321</f>
        <v>0.8584005838</v>
      </c>
      <c r="AE8" s="30">
        <f>+Model!AF96+Model!AF321</f>
        <v>0.829787231</v>
      </c>
      <c r="AF8" s="30">
        <f>+Model!AG96+Model!AG321</f>
        <v>0.8021276566</v>
      </c>
      <c r="AG8" s="30">
        <f>+Model!AH96+Model!AH321</f>
        <v>0.7753900681</v>
      </c>
      <c r="AH8" s="30">
        <f>+Model!AI96+Model!AI321</f>
        <v>0.7495437325</v>
      </c>
      <c r="AI8" s="30">
        <f>+Model!AJ96+Model!AJ321</f>
        <v>0.7245589414</v>
      </c>
      <c r="AJ8" s="30">
        <f>+Model!AK96+Model!AK321</f>
        <v>0.7004069767</v>
      </c>
      <c r="AK8" s="30">
        <f>+Model!AL96+Model!AL321</f>
        <v>0.6770600775</v>
      </c>
      <c r="AL8" s="30">
        <f>+Model!AM96+Model!AM321</f>
        <v>0.6544914082</v>
      </c>
      <c r="AM8" s="30">
        <f>+Model!AN96+Model!AN321</f>
        <v>0.6326750279</v>
      </c>
      <c r="AN8" s="30">
        <f>+Model!AO96+Model!AO321</f>
        <v>0.6115858603</v>
      </c>
      <c r="AO8" s="30">
        <f>+Model!AP96+Model!AP321</f>
        <v>0.591199665</v>
      </c>
      <c r="AP8" s="30">
        <f>+Model!AQ96+Model!AQ321</f>
        <v>0.5739563414</v>
      </c>
      <c r="AQ8" s="30">
        <f>+Model!AR96+Model!AR321</f>
        <v>0.5572159481</v>
      </c>
      <c r="AR8" s="30">
        <f>+Model!AS96+Model!AS321</f>
        <v>0.5409638163</v>
      </c>
      <c r="AS8" s="30">
        <f>+Model!AT96+Model!AT321</f>
        <v>0.525185705</v>
      </c>
      <c r="AT8" s="30">
        <f>+Model!AU96+Model!AU321</f>
        <v>0.5098677886</v>
      </c>
      <c r="AU8" s="30">
        <f>+Model!AV96+Model!AV321</f>
        <v>0.4949966448</v>
      </c>
      <c r="AV8" s="30">
        <f>+Model!AW96+Model!AW321</f>
        <v>0.4805592426</v>
      </c>
      <c r="AW8" s="30">
        <f>+Model!AX96+Model!AX321</f>
        <v>0.4665429314</v>
      </c>
      <c r="AX8" s="30">
        <f>+Model!AY96+Model!AY321</f>
        <v>0.4529354292</v>
      </c>
      <c r="AY8" s="30">
        <f>+Model!AZ96+Model!AZ321</f>
        <v>0.4397248125</v>
      </c>
      <c r="AZ8" s="30">
        <f>+Model!BA96+Model!BA321</f>
        <v>0.4268995055</v>
      </c>
      <c r="BA8" s="30">
        <f>+Model!BB96+Model!BB321</f>
        <v>0.4144482699</v>
      </c>
      <c r="BB8" s="30">
        <f>+Model!BC96+Model!BC321</f>
        <v>0.4040870632</v>
      </c>
      <c r="BC8" s="30">
        <f>+Model!BD96+Model!BD321</f>
        <v>0.3939848866</v>
      </c>
      <c r="BD8" s="30">
        <f>+Model!BE96+Model!BE321</f>
        <v>0.3841352644</v>
      </c>
      <c r="BE8" s="30">
        <f>+Model!BF96+Model!BF321</f>
        <v>0.3745318828</v>
      </c>
      <c r="BF8" s="30">
        <f>+Model!BG96+Model!BG321</f>
        <v>0.3651685858</v>
      </c>
      <c r="BG8" s="30">
        <f>+Model!BH96+Model!BH321</f>
        <v>0.3560393711</v>
      </c>
      <c r="BH8" s="30">
        <f>+Model!BI96+Model!BI321</f>
        <v>0.3471383868</v>
      </c>
      <c r="BI8" s="30">
        <f>+Model!BJ96+Model!BJ321</f>
        <v>0.3384599272</v>
      </c>
      <c r="BJ8" s="30">
        <f>+Model!BK96+Model!BK321</f>
        <v>0.329998429</v>
      </c>
      <c r="BK8" s="30">
        <f>+Model!BL96+Model!BL321</f>
        <v>0.3217484683</v>
      </c>
      <c r="BL8" s="30">
        <f>+Model!BM96+Model!BM321</f>
        <v>0.3137047566</v>
      </c>
      <c r="BM8" s="30">
        <f>+Model!BN96+Model!BN321</f>
        <v>0.3058621376</v>
      </c>
    </row>
    <row r="9" ht="14.25" customHeight="1">
      <c r="B9" s="50">
        <f t="shared" si="3"/>
        <v>3</v>
      </c>
      <c r="C9" s="24">
        <v>1.0</v>
      </c>
      <c r="F9" s="30">
        <f>+Model!G97+Model!G322</f>
        <v>0</v>
      </c>
      <c r="G9" s="30">
        <f>+Model!H97+Model!H322</f>
        <v>0</v>
      </c>
      <c r="H9" s="30">
        <f>+Model!I97+Model!I322</f>
        <v>2.26</v>
      </c>
      <c r="I9" s="30">
        <f>+Model!J97+Model!J322</f>
        <v>2.165833333</v>
      </c>
      <c r="J9" s="30">
        <f>+Model!K97+Model!K322</f>
        <v>2.075590278</v>
      </c>
      <c r="K9" s="30">
        <f>+Model!L97+Model!L322</f>
        <v>1.98910735</v>
      </c>
      <c r="L9" s="30">
        <f>+Model!M97+Model!M322</f>
        <v>1.906227877</v>
      </c>
      <c r="M9" s="30">
        <f>+Model!N97+Model!N322</f>
        <v>1.826801715</v>
      </c>
      <c r="N9" s="30">
        <f>+Model!O97+Model!O322</f>
        <v>1.750684977</v>
      </c>
      <c r="O9" s="30">
        <f>+Model!P97+Model!P322</f>
        <v>1.67773977</v>
      </c>
      <c r="P9" s="30">
        <f>+Model!Q97+Model!Q322</f>
        <v>1.607833946</v>
      </c>
      <c r="Q9" s="30">
        <f>+Model!R97+Model!R322</f>
        <v>1.540840865</v>
      </c>
      <c r="R9" s="30">
        <f>+Model!S97+Model!S322</f>
        <v>1.483059332</v>
      </c>
      <c r="S9" s="30">
        <f>+Model!T97+Model!T322</f>
        <v>1.427444607</v>
      </c>
      <c r="T9" s="30">
        <f>+Model!U97+Model!U322</f>
        <v>1.373915435</v>
      </c>
      <c r="U9" s="30">
        <f>+Model!V97+Model!V322</f>
        <v>1.322393606</v>
      </c>
      <c r="V9" s="30">
        <f>+Model!W97+Model!W322</f>
        <v>1.272803846</v>
      </c>
      <c r="W9" s="30">
        <f>+Model!X97+Model!X322</f>
        <v>1.225073701</v>
      </c>
      <c r="X9" s="30">
        <f>+Model!Y97+Model!Y322</f>
        <v>1.179133438</v>
      </c>
      <c r="Y9" s="30">
        <f>+Model!Z97+Model!Z322</f>
        <v>1.134915934</v>
      </c>
      <c r="Z9" s="30">
        <f>+Model!AA97+Model!AA322</f>
        <v>1.092356586</v>
      </c>
      <c r="AA9" s="30">
        <f>+Model!AB97+Model!AB322</f>
        <v>1.051393214</v>
      </c>
      <c r="AB9" s="30">
        <f>+Model!AC97+Model!AC322</f>
        <v>1.011965969</v>
      </c>
      <c r="AC9" s="30">
        <f>+Model!AD97+Model!AD322</f>
        <v>0.9740172448</v>
      </c>
      <c r="AD9" s="30">
        <f>+Model!AE97+Model!AE322</f>
        <v>0.9415500033</v>
      </c>
      <c r="AE9" s="30">
        <f>+Model!AF97+Model!AF322</f>
        <v>0.9101650032</v>
      </c>
      <c r="AF9" s="30">
        <f>+Model!AG97+Model!AG322</f>
        <v>0.8798261698</v>
      </c>
      <c r="AG9" s="30">
        <f>+Model!AH97+Model!AH322</f>
        <v>0.8504986308</v>
      </c>
      <c r="AH9" s="30">
        <f>+Model!AI97+Model!AI322</f>
        <v>0.8221486764</v>
      </c>
      <c r="AI9" s="30">
        <f>+Model!AJ97+Model!AJ322</f>
        <v>0.7947437206</v>
      </c>
      <c r="AJ9" s="30">
        <f>+Model!AK97+Model!AK322</f>
        <v>0.7682522632</v>
      </c>
      <c r="AK9" s="30">
        <f>+Model!AL97+Model!AL322</f>
        <v>0.7426438544</v>
      </c>
      <c r="AL9" s="30">
        <f>+Model!AM97+Model!AM322</f>
        <v>0.7178890593</v>
      </c>
      <c r="AM9" s="30">
        <f>+Model!AN97+Model!AN322</f>
        <v>0.693959424</v>
      </c>
      <c r="AN9" s="30">
        <f>+Model!AO97+Model!AO322</f>
        <v>0.6708274432</v>
      </c>
      <c r="AO9" s="30">
        <f>+Model!AP97+Model!AP322</f>
        <v>0.6484665284</v>
      </c>
      <c r="AP9" s="30">
        <f>+Model!AQ97+Model!AQ322</f>
        <v>0.6295529213</v>
      </c>
      <c r="AQ9" s="30">
        <f>+Model!AR97+Model!AR322</f>
        <v>0.6111909611</v>
      </c>
      <c r="AR9" s="30">
        <f>+Model!AS97+Model!AS322</f>
        <v>0.5933645581</v>
      </c>
      <c r="AS9" s="30">
        <f>+Model!AT97+Model!AT322</f>
        <v>0.5760580918</v>
      </c>
      <c r="AT9" s="30">
        <f>+Model!AU97+Model!AU322</f>
        <v>0.5592563975</v>
      </c>
      <c r="AU9" s="30">
        <f>+Model!AV97+Model!AV322</f>
        <v>0.5429447525</v>
      </c>
      <c r="AV9" s="30">
        <f>+Model!AW97+Model!AW322</f>
        <v>0.5271088639</v>
      </c>
      <c r="AW9" s="30">
        <f>+Model!AX97+Model!AX322</f>
        <v>0.5117348554</v>
      </c>
      <c r="AX9" s="30">
        <f>+Model!AY97+Model!AY322</f>
        <v>0.4968092554</v>
      </c>
      <c r="AY9" s="30">
        <f>+Model!AZ97+Model!AZ322</f>
        <v>0.4823189855</v>
      </c>
      <c r="AZ9" s="30">
        <f>+Model!BA97+Model!BA322</f>
        <v>0.4682513484</v>
      </c>
      <c r="BA9" s="30">
        <f>+Model!BB97+Model!BB322</f>
        <v>0.4545940174</v>
      </c>
      <c r="BB9" s="30">
        <f>+Model!BC97+Model!BC322</f>
        <v>0.443229167</v>
      </c>
      <c r="BC9" s="30">
        <f>+Model!BD97+Model!BD322</f>
        <v>0.4321484378</v>
      </c>
      <c r="BD9" s="30">
        <f>+Model!BE97+Model!BE322</f>
        <v>0.4213447269</v>
      </c>
      <c r="BE9" s="30">
        <f>+Model!BF97+Model!BF322</f>
        <v>0.4108111087</v>
      </c>
      <c r="BF9" s="30">
        <f>+Model!BG97+Model!BG322</f>
        <v>0.400540831</v>
      </c>
      <c r="BG9" s="30">
        <f>+Model!BH97+Model!BH322</f>
        <v>0.3905273102</v>
      </c>
      <c r="BH9" s="30">
        <f>+Model!BI97+Model!BI322</f>
        <v>0.3807641274</v>
      </c>
      <c r="BI9" s="30">
        <f>+Model!BJ97+Model!BJ322</f>
        <v>0.3712450243</v>
      </c>
      <c r="BJ9" s="30">
        <f>+Model!BK97+Model!BK322</f>
        <v>0.3619638987</v>
      </c>
      <c r="BK9" s="30">
        <f>+Model!BL97+Model!BL322</f>
        <v>0.3529148012</v>
      </c>
      <c r="BL9" s="30">
        <f>+Model!BM97+Model!BM322</f>
        <v>0.3440919312</v>
      </c>
      <c r="BM9" s="30">
        <f>+Model!BN97+Model!BN322</f>
        <v>0.3354896329</v>
      </c>
    </row>
    <row r="10" ht="14.25" customHeight="1">
      <c r="B10" s="50">
        <f t="shared" si="3"/>
        <v>4</v>
      </c>
      <c r="C10" s="24">
        <v>1.0</v>
      </c>
      <c r="F10" s="30">
        <f>+Model!G98+Model!G323</f>
        <v>0</v>
      </c>
      <c r="G10" s="30">
        <f>+Model!H98+Model!H323</f>
        <v>0</v>
      </c>
      <c r="H10" s="30">
        <f>+Model!I98+Model!I323</f>
        <v>0</v>
      </c>
      <c r="I10" s="30">
        <f>+Model!J98+Model!J323</f>
        <v>2.381</v>
      </c>
      <c r="J10" s="30">
        <f>+Model!K98+Model!K323</f>
        <v>2.281791667</v>
      </c>
      <c r="K10" s="30">
        <f>+Model!L98+Model!L323</f>
        <v>2.186717014</v>
      </c>
      <c r="L10" s="30">
        <f>+Model!M98+Model!M323</f>
        <v>2.095603805</v>
      </c>
      <c r="M10" s="30">
        <f>+Model!N98+Model!N323</f>
        <v>2.00828698</v>
      </c>
      <c r="N10" s="30">
        <f>+Model!O98+Model!O323</f>
        <v>1.924608356</v>
      </c>
      <c r="O10" s="30">
        <f>+Model!P98+Model!P323</f>
        <v>1.844416341</v>
      </c>
      <c r="P10" s="30">
        <f>+Model!Q98+Model!Q323</f>
        <v>1.76756566</v>
      </c>
      <c r="Q10" s="30">
        <f>+Model!R98+Model!R323</f>
        <v>1.693917091</v>
      </c>
      <c r="R10" s="30">
        <f>+Model!S98+Model!S323</f>
        <v>1.6303952</v>
      </c>
      <c r="S10" s="30">
        <f>+Model!T98+Model!T323</f>
        <v>1.56925538</v>
      </c>
      <c r="T10" s="30">
        <f>+Model!U98+Model!U323</f>
        <v>1.510408303</v>
      </c>
      <c r="U10" s="30">
        <f>+Model!V98+Model!V323</f>
        <v>1.453767992</v>
      </c>
      <c r="V10" s="30">
        <f>+Model!W98+Model!W323</f>
        <v>1.399251692</v>
      </c>
      <c r="W10" s="30">
        <f>+Model!X98+Model!X323</f>
        <v>1.346779754</v>
      </c>
      <c r="X10" s="30">
        <f>+Model!Y98+Model!Y323</f>
        <v>1.296275513</v>
      </c>
      <c r="Y10" s="30">
        <f>+Model!Z98+Model!Z323</f>
        <v>1.247665181</v>
      </c>
      <c r="Z10" s="30">
        <f>+Model!AA98+Model!AA323</f>
        <v>1.200877737</v>
      </c>
      <c r="AA10" s="30">
        <f>+Model!AB98+Model!AB323</f>
        <v>1.155844822</v>
      </c>
      <c r="AB10" s="30">
        <f>+Model!AC98+Model!AC323</f>
        <v>1.112500641</v>
      </c>
      <c r="AC10" s="30">
        <f>+Model!AD98+Model!AD323</f>
        <v>1.070781867</v>
      </c>
      <c r="AD10" s="30">
        <f>+Model!AE98+Model!AE323</f>
        <v>1.035089138</v>
      </c>
      <c r="AE10" s="30">
        <f>+Model!AF98+Model!AF323</f>
        <v>1.000586167</v>
      </c>
      <c r="AF10" s="30">
        <f>+Model!AG98+Model!AG323</f>
        <v>0.9672332945</v>
      </c>
      <c r="AG10" s="30">
        <f>+Model!AH98+Model!AH323</f>
        <v>0.9349921847</v>
      </c>
      <c r="AH10" s="30">
        <f>+Model!AI98+Model!AI323</f>
        <v>0.9038257785</v>
      </c>
      <c r="AI10" s="30">
        <f>+Model!AJ98+Model!AJ323</f>
        <v>0.8736982525</v>
      </c>
      <c r="AJ10" s="30">
        <f>+Model!AK98+Model!AK323</f>
        <v>0.8445749775</v>
      </c>
      <c r="AK10" s="30">
        <f>+Model!AL98+Model!AL323</f>
        <v>0.8164224782</v>
      </c>
      <c r="AL10" s="30">
        <f>+Model!AM98+Model!AM323</f>
        <v>0.7892083956</v>
      </c>
      <c r="AM10" s="30">
        <f>+Model!AN98+Model!AN323</f>
        <v>0.7629014491</v>
      </c>
      <c r="AN10" s="30">
        <f>+Model!AO98+Model!AO323</f>
        <v>0.7374714008</v>
      </c>
      <c r="AO10" s="30">
        <f>+Model!AP98+Model!AP323</f>
        <v>0.7128890208</v>
      </c>
      <c r="AP10" s="30">
        <f>+Model!AQ98+Model!AQ323</f>
        <v>0.6920964243</v>
      </c>
      <c r="AQ10" s="30">
        <f>+Model!AR98+Model!AR323</f>
        <v>0.6719102786</v>
      </c>
      <c r="AR10" s="30">
        <f>+Model!AS98+Model!AS323</f>
        <v>0.6523128955</v>
      </c>
      <c r="AS10" s="30">
        <f>+Model!AT98+Model!AT323</f>
        <v>0.6332871027</v>
      </c>
      <c r="AT10" s="30">
        <f>+Model!AU98+Model!AU323</f>
        <v>0.6148162289</v>
      </c>
      <c r="AU10" s="30">
        <f>+Model!AV98+Model!AV323</f>
        <v>0.5968840889</v>
      </c>
      <c r="AV10" s="30">
        <f>+Model!AW98+Model!AW323</f>
        <v>0.5794749696</v>
      </c>
      <c r="AW10" s="30">
        <f>+Model!AX98+Model!AX323</f>
        <v>0.5625736163</v>
      </c>
      <c r="AX10" s="30">
        <f>+Model!AY98+Model!AY323</f>
        <v>0.5461652192</v>
      </c>
      <c r="AY10" s="30">
        <f>+Model!AZ98+Model!AZ323</f>
        <v>0.5302354003</v>
      </c>
      <c r="AZ10" s="30">
        <f>+Model!BA98+Model!BA323</f>
        <v>0.5147702011</v>
      </c>
      <c r="BA10" s="30">
        <f>+Model!BB98+Model!BB323</f>
        <v>0.4997560702</v>
      </c>
      <c r="BB10" s="30">
        <f>+Model!BC98+Model!BC323</f>
        <v>0.4872621685</v>
      </c>
      <c r="BC10" s="30">
        <f>+Model!BD98+Model!BD323</f>
        <v>0.4750806143</v>
      </c>
      <c r="BD10" s="30">
        <f>+Model!BE98+Model!BE323</f>
        <v>0.4632035989</v>
      </c>
      <c r="BE10" s="30">
        <f>+Model!BF98+Model!BF323</f>
        <v>0.4516235089</v>
      </c>
      <c r="BF10" s="30">
        <f>+Model!BG98+Model!BG323</f>
        <v>0.4403329212</v>
      </c>
      <c r="BG10" s="30">
        <f>+Model!BH98+Model!BH323</f>
        <v>0.4293245982</v>
      </c>
      <c r="BH10" s="30">
        <f>+Model!BI98+Model!BI323</f>
        <v>0.4185914832</v>
      </c>
      <c r="BI10" s="30">
        <f>+Model!BJ98+Model!BJ323</f>
        <v>0.4081266962</v>
      </c>
      <c r="BJ10" s="30">
        <f>+Model!BK98+Model!BK323</f>
        <v>0.3979235288</v>
      </c>
      <c r="BK10" s="30">
        <f>+Model!BL98+Model!BL323</f>
        <v>0.3879754405</v>
      </c>
      <c r="BL10" s="30">
        <f>+Model!BM98+Model!BM323</f>
        <v>0.3782760545</v>
      </c>
      <c r="BM10" s="30">
        <f>+Model!BN98+Model!BN323</f>
        <v>0.3688191532</v>
      </c>
    </row>
    <row r="11" ht="14.25" customHeight="1">
      <c r="B11" s="50">
        <f t="shared" si="3"/>
        <v>5</v>
      </c>
      <c r="C11" s="24">
        <v>1.0</v>
      </c>
      <c r="F11" s="30">
        <f>+Model!G99+Model!G324</f>
        <v>0</v>
      </c>
      <c r="G11" s="30">
        <f>+Model!H99+Model!H324</f>
        <v>0</v>
      </c>
      <c r="H11" s="30">
        <f>+Model!I99+Model!I324</f>
        <v>0</v>
      </c>
      <c r="I11" s="30">
        <f>+Model!J99+Model!J324</f>
        <v>0</v>
      </c>
      <c r="J11" s="30">
        <f>+Model!K99+Model!K324</f>
        <v>3.5641</v>
      </c>
      <c r="K11" s="30">
        <f>+Model!L99+Model!L324</f>
        <v>3.415595833</v>
      </c>
      <c r="L11" s="30">
        <f>+Model!M99+Model!M324</f>
        <v>3.27327934</v>
      </c>
      <c r="M11" s="30">
        <f>+Model!N99+Model!N324</f>
        <v>3.136892701</v>
      </c>
      <c r="N11" s="30">
        <f>+Model!O99+Model!O324</f>
        <v>3.006188839</v>
      </c>
      <c r="O11" s="30">
        <f>+Model!P99+Model!P324</f>
        <v>2.88093097</v>
      </c>
      <c r="P11" s="30">
        <f>+Model!Q99+Model!Q324</f>
        <v>2.76089218</v>
      </c>
      <c r="Q11" s="30">
        <f>+Model!R99+Model!R324</f>
        <v>2.645855006</v>
      </c>
      <c r="R11" s="30">
        <f>+Model!S99+Model!S324</f>
        <v>2.546635443</v>
      </c>
      <c r="S11" s="30">
        <f>+Model!T99+Model!T324</f>
        <v>2.451136614</v>
      </c>
      <c r="T11" s="30">
        <f>+Model!U99+Model!U324</f>
        <v>2.359218991</v>
      </c>
      <c r="U11" s="30">
        <f>+Model!V99+Model!V324</f>
        <v>2.270748279</v>
      </c>
      <c r="V11" s="30">
        <f>+Model!W99+Model!W324</f>
        <v>2.185595218</v>
      </c>
      <c r="W11" s="30">
        <f>+Model!X99+Model!X324</f>
        <v>2.103635398</v>
      </c>
      <c r="X11" s="30">
        <f>+Model!Y99+Model!Y324</f>
        <v>2.02474907</v>
      </c>
      <c r="Y11" s="30">
        <f>+Model!Z99+Model!Z324</f>
        <v>1.94882098</v>
      </c>
      <c r="Z11" s="30">
        <f>+Model!AA99+Model!AA324</f>
        <v>1.875740193</v>
      </c>
      <c r="AA11" s="30">
        <f>+Model!AB99+Model!AB324</f>
        <v>1.805399936</v>
      </c>
      <c r="AB11" s="30">
        <f>+Model!AC99+Model!AC324</f>
        <v>1.737697438</v>
      </c>
      <c r="AC11" s="30">
        <f>+Model!AD99+Model!AD324</f>
        <v>1.672533784</v>
      </c>
      <c r="AD11" s="30">
        <f>+Model!AE99+Model!AE324</f>
        <v>1.616782658</v>
      </c>
      <c r="AE11" s="30">
        <f>+Model!AF99+Model!AF324</f>
        <v>1.562889903</v>
      </c>
      <c r="AF11" s="30">
        <f>+Model!AG99+Model!AG324</f>
        <v>1.510793573</v>
      </c>
      <c r="AG11" s="30">
        <f>+Model!AH99+Model!AH324</f>
        <v>1.460433787</v>
      </c>
      <c r="AH11" s="30">
        <f>+Model!AI99+Model!AI324</f>
        <v>1.411752661</v>
      </c>
      <c r="AI11" s="30">
        <f>+Model!AJ99+Model!AJ324</f>
        <v>1.364694239</v>
      </c>
      <c r="AJ11" s="30">
        <f>+Model!AK99+Model!AK324</f>
        <v>1.319204431</v>
      </c>
      <c r="AK11" s="30">
        <f>+Model!AL99+Model!AL324</f>
        <v>1.27523095</v>
      </c>
      <c r="AL11" s="30">
        <f>+Model!AM99+Model!AM324</f>
        <v>1.232723252</v>
      </c>
      <c r="AM11" s="30">
        <f>+Model!AN99+Model!AN324</f>
        <v>1.191632477</v>
      </c>
      <c r="AN11" s="30">
        <f>+Model!AO99+Model!AO324</f>
        <v>1.151911394</v>
      </c>
      <c r="AO11" s="30">
        <f>+Model!AP99+Model!AP324</f>
        <v>1.113514348</v>
      </c>
      <c r="AP11" s="30">
        <f>+Model!AQ99+Model!AQ324</f>
        <v>1.081036846</v>
      </c>
      <c r="AQ11" s="30">
        <f>+Model!AR99+Model!AR324</f>
        <v>1.049506604</v>
      </c>
      <c r="AR11" s="30">
        <f>+Model!AS99+Model!AS324</f>
        <v>1.018895995</v>
      </c>
      <c r="AS11" s="30">
        <f>+Model!AT99+Model!AT324</f>
        <v>0.9891781952</v>
      </c>
      <c r="AT11" s="30">
        <f>+Model!AU99+Model!AU324</f>
        <v>0.9603271645</v>
      </c>
      <c r="AU11" s="30">
        <f>+Model!AV99+Model!AV324</f>
        <v>0.9323176222</v>
      </c>
      <c r="AV11" s="30">
        <f>+Model!AW99+Model!AW324</f>
        <v>0.9051250249</v>
      </c>
      <c r="AW11" s="30">
        <f>+Model!AX99+Model!AX324</f>
        <v>0.878725545</v>
      </c>
      <c r="AX11" s="30">
        <f>+Model!AY99+Model!AY324</f>
        <v>0.85309605</v>
      </c>
      <c r="AY11" s="30">
        <f>+Model!AZ99+Model!AZ324</f>
        <v>0.8282140818</v>
      </c>
      <c r="AZ11" s="30">
        <f>+Model!BA99+Model!BA324</f>
        <v>0.8040578378</v>
      </c>
      <c r="BA11" s="30">
        <f>+Model!BB99+Model!BB324</f>
        <v>0.7806061509</v>
      </c>
      <c r="BB11" s="30">
        <f>+Model!BC99+Model!BC324</f>
        <v>0.7610909971</v>
      </c>
      <c r="BC11" s="30">
        <f>+Model!BD99+Model!BD324</f>
        <v>0.7420637222</v>
      </c>
      <c r="BD11" s="30">
        <f>+Model!BE99+Model!BE324</f>
        <v>0.7235121291</v>
      </c>
      <c r="BE11" s="30">
        <f>+Model!BF99+Model!BF324</f>
        <v>0.7054243259</v>
      </c>
      <c r="BF11" s="30">
        <f>+Model!BG99+Model!BG324</f>
        <v>0.6877887177</v>
      </c>
      <c r="BG11" s="30">
        <f>+Model!BH99+Model!BH324</f>
        <v>0.6705939998</v>
      </c>
      <c r="BH11" s="30">
        <f>+Model!BI99+Model!BI324</f>
        <v>0.6538291498</v>
      </c>
      <c r="BI11" s="30">
        <f>+Model!BJ99+Model!BJ324</f>
        <v>0.637483421</v>
      </c>
      <c r="BJ11" s="30">
        <f>+Model!BK99+Model!BK324</f>
        <v>0.6215463355</v>
      </c>
      <c r="BK11" s="30">
        <f>+Model!BL99+Model!BL324</f>
        <v>0.6060076771</v>
      </c>
      <c r="BL11" s="30">
        <f>+Model!BM99+Model!BM324</f>
        <v>0.5908574852</v>
      </c>
      <c r="BM11" s="30">
        <f>+Model!BN99+Model!BN324</f>
        <v>0.5760860481</v>
      </c>
    </row>
    <row r="12" ht="14.25" customHeight="1">
      <c r="B12" s="50">
        <f t="shared" si="3"/>
        <v>6</v>
      </c>
      <c r="C12" s="24">
        <v>1.0</v>
      </c>
      <c r="F12" s="30">
        <f>+Model!G100+Model!G325</f>
        <v>0</v>
      </c>
      <c r="G12" s="30">
        <f>+Model!H100+Model!H325</f>
        <v>0</v>
      </c>
      <c r="H12" s="30">
        <f>+Model!I100+Model!I325</f>
        <v>0</v>
      </c>
      <c r="I12" s="30">
        <f>+Model!J100+Model!J325</f>
        <v>0</v>
      </c>
      <c r="J12" s="30">
        <f>+Model!K100+Model!K325</f>
        <v>0</v>
      </c>
      <c r="K12" s="30">
        <f>+Model!L100+Model!L325</f>
        <v>3.71051</v>
      </c>
      <c r="L12" s="30">
        <f>+Model!M100+Model!M325</f>
        <v>3.555905417</v>
      </c>
      <c r="M12" s="30">
        <f>+Model!N100+Model!N325</f>
        <v>3.407742691</v>
      </c>
      <c r="N12" s="30">
        <f>+Model!O100+Model!O325</f>
        <v>3.265753412</v>
      </c>
      <c r="O12" s="30">
        <f>+Model!P100+Model!P325</f>
        <v>3.129680353</v>
      </c>
      <c r="P12" s="30">
        <f>+Model!Q100+Model!Q325</f>
        <v>2.999277005</v>
      </c>
      <c r="Q12" s="30">
        <f>+Model!R100+Model!R325</f>
        <v>2.87430713</v>
      </c>
      <c r="R12" s="30">
        <f>+Model!S100+Model!S325</f>
        <v>2.766520613</v>
      </c>
      <c r="S12" s="30">
        <f>+Model!T100+Model!T325</f>
        <v>2.66277609</v>
      </c>
      <c r="T12" s="30">
        <f>+Model!U100+Model!U325</f>
        <v>2.562921986</v>
      </c>
      <c r="U12" s="30">
        <f>+Model!V100+Model!V325</f>
        <v>2.466812412</v>
      </c>
      <c r="V12" s="30">
        <f>+Model!W100+Model!W325</f>
        <v>2.374306946</v>
      </c>
      <c r="W12" s="30">
        <f>+Model!X100+Model!X325</f>
        <v>2.285270436</v>
      </c>
      <c r="X12" s="30">
        <f>+Model!Y100+Model!Y325</f>
        <v>2.199572795</v>
      </c>
      <c r="Y12" s="30">
        <f>+Model!Z100+Model!Z325</f>
        <v>2.117088815</v>
      </c>
      <c r="Z12" s="30">
        <f>+Model!AA100+Model!AA325</f>
        <v>2.037697984</v>
      </c>
      <c r="AA12" s="30">
        <f>+Model!AB100+Model!AB325</f>
        <v>1.96128431</v>
      </c>
      <c r="AB12" s="30">
        <f>+Model!AC100+Model!AC325</f>
        <v>1.887736148</v>
      </c>
      <c r="AC12" s="30">
        <f>+Model!AD100+Model!AD325</f>
        <v>1.816946043</v>
      </c>
      <c r="AD12" s="30">
        <f>+Model!AE100+Model!AE325</f>
        <v>1.756381175</v>
      </c>
      <c r="AE12" s="30">
        <f>+Model!AF100+Model!AF325</f>
        <v>1.697835135</v>
      </c>
      <c r="AF12" s="30">
        <f>+Model!AG100+Model!AG325</f>
        <v>1.641240631</v>
      </c>
      <c r="AG12" s="30">
        <f>+Model!AH100+Model!AH325</f>
        <v>1.58653261</v>
      </c>
      <c r="AH12" s="30">
        <f>+Model!AI100+Model!AI325</f>
        <v>1.53364819</v>
      </c>
      <c r="AI12" s="30">
        <f>+Model!AJ100+Model!AJ325</f>
        <v>1.482526583</v>
      </c>
      <c r="AJ12" s="30">
        <f>+Model!AK100+Model!AK325</f>
        <v>1.43310903</v>
      </c>
      <c r="AK12" s="30">
        <f>+Model!AL100+Model!AL325</f>
        <v>1.385338729</v>
      </c>
      <c r="AL12" s="30">
        <f>+Model!AM100+Model!AM325</f>
        <v>1.339160772</v>
      </c>
      <c r="AM12" s="30">
        <f>+Model!AN100+Model!AN325</f>
        <v>1.294522079</v>
      </c>
      <c r="AN12" s="30">
        <f>+Model!AO100+Model!AO325</f>
        <v>1.251371343</v>
      </c>
      <c r="AO12" s="30">
        <f>+Model!AP100+Model!AP325</f>
        <v>1.209658965</v>
      </c>
      <c r="AP12" s="30">
        <f>+Model!AQ100+Model!AQ325</f>
        <v>1.174377245</v>
      </c>
      <c r="AQ12" s="30">
        <f>+Model!AR100+Model!AR325</f>
        <v>1.140124576</v>
      </c>
      <c r="AR12" s="30">
        <f>+Model!AS100+Model!AS325</f>
        <v>1.106870942</v>
      </c>
      <c r="AS12" s="30">
        <f>+Model!AT100+Model!AT325</f>
        <v>1.074587207</v>
      </c>
      <c r="AT12" s="30">
        <f>+Model!AU100+Model!AU325</f>
        <v>1.04324508</v>
      </c>
      <c r="AU12" s="30">
        <f>+Model!AV100+Model!AV325</f>
        <v>1.012817098</v>
      </c>
      <c r="AV12" s="30">
        <f>+Model!AW100+Model!AW325</f>
        <v>0.9832765995</v>
      </c>
      <c r="AW12" s="30">
        <f>+Model!AX100+Model!AX325</f>
        <v>0.9545976987</v>
      </c>
      <c r="AX12" s="30">
        <f>+Model!AY100+Model!AY325</f>
        <v>0.9267552658</v>
      </c>
      <c r="AY12" s="30">
        <f>+Model!AZ100+Model!AZ325</f>
        <v>0.8997249039</v>
      </c>
      <c r="AZ12" s="30">
        <f>+Model!BA100+Model!BA325</f>
        <v>0.8734829275</v>
      </c>
      <c r="BA12" s="30">
        <f>+Model!BB100+Model!BB325</f>
        <v>0.8480063421</v>
      </c>
      <c r="BB12" s="30">
        <f>+Model!BC100+Model!BC325</f>
        <v>0.8268061836</v>
      </c>
      <c r="BC12" s="30">
        <f>+Model!BD100+Model!BD325</f>
        <v>0.806136029</v>
      </c>
      <c r="BD12" s="30">
        <f>+Model!BE100+Model!BE325</f>
        <v>0.7859826283</v>
      </c>
      <c r="BE12" s="30">
        <f>+Model!BF100+Model!BF325</f>
        <v>0.7663330625</v>
      </c>
      <c r="BF12" s="30">
        <f>+Model!BG100+Model!BG325</f>
        <v>0.747174736</v>
      </c>
      <c r="BG12" s="30">
        <f>+Model!BH100+Model!BH325</f>
        <v>0.7284953676</v>
      </c>
      <c r="BH12" s="30">
        <f>+Model!BI100+Model!BI325</f>
        <v>0.7102829834</v>
      </c>
      <c r="BI12" s="30">
        <f>+Model!BJ100+Model!BJ325</f>
        <v>0.6925259088</v>
      </c>
      <c r="BJ12" s="30">
        <f>+Model!BK100+Model!BK325</f>
        <v>0.6752127611</v>
      </c>
      <c r="BK12" s="30">
        <f>+Model!BL100+Model!BL325</f>
        <v>0.6583324421</v>
      </c>
      <c r="BL12" s="30">
        <f>+Model!BM100+Model!BM325</f>
        <v>0.641874131</v>
      </c>
      <c r="BM12" s="30">
        <f>+Model!BN100+Model!BN325</f>
        <v>0.6258272777</v>
      </c>
    </row>
    <row r="13" ht="14.25" customHeight="1">
      <c r="B13" s="50">
        <f t="shared" si="3"/>
        <v>7</v>
      </c>
      <c r="C13" s="24">
        <v>1.0</v>
      </c>
      <c r="F13" s="30">
        <f>+Model!G101+Model!G326</f>
        <v>0</v>
      </c>
      <c r="G13" s="30">
        <f>+Model!H101+Model!H326</f>
        <v>0</v>
      </c>
      <c r="H13" s="30">
        <f>+Model!I101+Model!I326</f>
        <v>0</v>
      </c>
      <c r="I13" s="30">
        <f>+Model!J101+Model!J326</f>
        <v>0</v>
      </c>
      <c r="J13" s="30">
        <f>+Model!K101+Model!K326</f>
        <v>0</v>
      </c>
      <c r="K13" s="30">
        <f>+Model!L101+Model!L326</f>
        <v>0</v>
      </c>
      <c r="L13" s="30">
        <f>+Model!M101+Model!M326</f>
        <v>3.871561</v>
      </c>
      <c r="M13" s="30">
        <f>+Model!N101+Model!N326</f>
        <v>3.710245958</v>
      </c>
      <c r="N13" s="30">
        <f>+Model!O101+Model!O326</f>
        <v>3.555652377</v>
      </c>
      <c r="O13" s="30">
        <f>+Model!P101+Model!P326</f>
        <v>3.407500194</v>
      </c>
      <c r="P13" s="30">
        <f>+Model!Q101+Model!Q326</f>
        <v>3.26552102</v>
      </c>
      <c r="Q13" s="30">
        <f>+Model!R101+Model!R326</f>
        <v>3.129457644</v>
      </c>
      <c r="R13" s="30">
        <f>+Model!S101+Model!S326</f>
        <v>3.012102982</v>
      </c>
      <c r="S13" s="30">
        <f>+Model!T101+Model!T326</f>
        <v>2.89914912</v>
      </c>
      <c r="T13" s="30">
        <f>+Model!U101+Model!U326</f>
        <v>2.790431028</v>
      </c>
      <c r="U13" s="30">
        <f>+Model!V101+Model!V326</f>
        <v>2.685789865</v>
      </c>
      <c r="V13" s="30">
        <f>+Model!W101+Model!W326</f>
        <v>2.585072745</v>
      </c>
      <c r="W13" s="30">
        <f>+Model!X101+Model!X326</f>
        <v>2.488132517</v>
      </c>
      <c r="X13" s="30">
        <f>+Model!Y101+Model!Y326</f>
        <v>2.394827548</v>
      </c>
      <c r="Y13" s="30">
        <f>+Model!Z101+Model!Z326</f>
        <v>2.305021514</v>
      </c>
      <c r="Z13" s="30">
        <f>+Model!AA101+Model!AA326</f>
        <v>2.218583208</v>
      </c>
      <c r="AA13" s="30">
        <f>+Model!AB101+Model!AB326</f>
        <v>2.135386337</v>
      </c>
      <c r="AB13" s="30">
        <f>+Model!AC101+Model!AC326</f>
        <v>2.05530935</v>
      </c>
      <c r="AC13" s="30">
        <f>+Model!AD101+Model!AD326</f>
        <v>1.978235249</v>
      </c>
      <c r="AD13" s="30">
        <f>+Model!AE101+Model!AE326</f>
        <v>1.912294074</v>
      </c>
      <c r="AE13" s="30">
        <f>+Model!AF101+Model!AF326</f>
        <v>1.848550938</v>
      </c>
      <c r="AF13" s="30">
        <f>+Model!AG101+Model!AG326</f>
        <v>1.786932574</v>
      </c>
      <c r="AG13" s="30">
        <f>+Model!AH101+Model!AH326</f>
        <v>1.727368155</v>
      </c>
      <c r="AH13" s="30">
        <f>+Model!AI101+Model!AI326</f>
        <v>1.669789216</v>
      </c>
      <c r="AI13" s="30">
        <f>+Model!AJ101+Model!AJ326</f>
        <v>1.614129576</v>
      </c>
      <c r="AJ13" s="30">
        <f>+Model!AK101+Model!AK326</f>
        <v>1.560325256</v>
      </c>
      <c r="AK13" s="30">
        <f>+Model!AL101+Model!AL326</f>
        <v>1.508314415</v>
      </c>
      <c r="AL13" s="30">
        <f>+Model!AM101+Model!AM326</f>
        <v>1.458037267</v>
      </c>
      <c r="AM13" s="30">
        <f>+Model!AN101+Model!AN326</f>
        <v>1.409436025</v>
      </c>
      <c r="AN13" s="30">
        <f>+Model!AO101+Model!AO326</f>
        <v>1.362454824</v>
      </c>
      <c r="AO13" s="30">
        <f>+Model!AP101+Model!AP326</f>
        <v>1.317039663</v>
      </c>
      <c r="AP13" s="30">
        <f>+Model!AQ101+Model!AQ326</f>
        <v>1.278626007</v>
      </c>
      <c r="AQ13" s="30">
        <f>+Model!AR101+Model!AR326</f>
        <v>1.241332748</v>
      </c>
      <c r="AR13" s="30">
        <f>+Model!AS101+Model!AS326</f>
        <v>1.20512721</v>
      </c>
      <c r="AS13" s="30">
        <f>+Model!AT101+Model!AT326</f>
        <v>1.169977666</v>
      </c>
      <c r="AT13" s="30">
        <f>+Model!AU101+Model!AU326</f>
        <v>1.135853317</v>
      </c>
      <c r="AU13" s="30">
        <f>+Model!AV101+Model!AV326</f>
        <v>1.102724262</v>
      </c>
      <c r="AV13" s="30">
        <f>+Model!AW101+Model!AW326</f>
        <v>1.070561471</v>
      </c>
      <c r="AW13" s="30">
        <f>+Model!AX101+Model!AX326</f>
        <v>1.039336762</v>
      </c>
      <c r="AX13" s="30">
        <f>+Model!AY101+Model!AY326</f>
        <v>1.009022773</v>
      </c>
      <c r="AY13" s="30">
        <f>+Model!AZ101+Model!AZ326</f>
        <v>0.979592942</v>
      </c>
      <c r="AZ13" s="30">
        <f>+Model!BA101+Model!BA326</f>
        <v>0.9510214812</v>
      </c>
      <c r="BA13" s="30">
        <f>+Model!BB101+Model!BB326</f>
        <v>0.9232833546</v>
      </c>
      <c r="BB13" s="30">
        <f>+Model!BC101+Model!BC326</f>
        <v>0.9002012708</v>
      </c>
      <c r="BC13" s="30">
        <f>+Model!BD101+Model!BD326</f>
        <v>0.877696239</v>
      </c>
      <c r="BD13" s="30">
        <f>+Model!BE101+Model!BE326</f>
        <v>0.855753833</v>
      </c>
      <c r="BE13" s="30">
        <f>+Model!BF101+Model!BF326</f>
        <v>0.8343599872</v>
      </c>
      <c r="BF13" s="30">
        <f>+Model!BG101+Model!BG326</f>
        <v>0.8135009875</v>
      </c>
      <c r="BG13" s="30">
        <f>+Model!BH101+Model!BH326</f>
        <v>0.7931634628</v>
      </c>
      <c r="BH13" s="30">
        <f>+Model!BI101+Model!BI326</f>
        <v>0.7733343763</v>
      </c>
      <c r="BI13" s="30">
        <f>+Model!BJ101+Model!BJ326</f>
        <v>0.7540010169</v>
      </c>
      <c r="BJ13" s="30">
        <f>+Model!BK101+Model!BK326</f>
        <v>0.7351509914</v>
      </c>
      <c r="BK13" s="30">
        <f>+Model!BL101+Model!BL326</f>
        <v>0.7167722167</v>
      </c>
      <c r="BL13" s="30">
        <f>+Model!BM101+Model!BM326</f>
        <v>0.6988529112</v>
      </c>
      <c r="BM13" s="30">
        <f>+Model!BN101+Model!BN326</f>
        <v>0.6813815885</v>
      </c>
    </row>
    <row r="14" ht="14.25" customHeight="1">
      <c r="B14" s="50">
        <f t="shared" si="3"/>
        <v>8</v>
      </c>
      <c r="C14" s="24">
        <v>1.0</v>
      </c>
      <c r="F14" s="30">
        <f>+Model!G102+Model!G327</f>
        <v>0</v>
      </c>
      <c r="G14" s="30">
        <f>+Model!H102+Model!H327</f>
        <v>0</v>
      </c>
      <c r="H14" s="30">
        <f>+Model!I102+Model!I327</f>
        <v>0</v>
      </c>
      <c r="I14" s="30">
        <f>+Model!J102+Model!J327</f>
        <v>0</v>
      </c>
      <c r="J14" s="30">
        <f>+Model!K102+Model!K327</f>
        <v>0</v>
      </c>
      <c r="K14" s="30">
        <f>+Model!L102+Model!L327</f>
        <v>0</v>
      </c>
      <c r="L14" s="30">
        <f>+Model!M102+Model!M327</f>
        <v>0</v>
      </c>
      <c r="M14" s="30">
        <f>+Model!N102+Model!N327</f>
        <v>5.0987171</v>
      </c>
      <c r="N14" s="30">
        <f>+Model!O102+Model!O327</f>
        <v>4.886270554</v>
      </c>
      <c r="O14" s="30">
        <f>+Model!P102+Model!P327</f>
        <v>4.682675948</v>
      </c>
      <c r="P14" s="30">
        <f>+Model!Q102+Model!Q327</f>
        <v>4.48756445</v>
      </c>
      <c r="Q14" s="30">
        <f>+Model!R102+Model!R327</f>
        <v>4.300582598</v>
      </c>
      <c r="R14" s="30">
        <f>+Model!S102+Model!S327</f>
        <v>4.13931075</v>
      </c>
      <c r="S14" s="30">
        <f>+Model!T102+Model!T327</f>
        <v>3.984086597</v>
      </c>
      <c r="T14" s="30">
        <f>+Model!U102+Model!U327</f>
        <v>3.83468335</v>
      </c>
      <c r="U14" s="30">
        <f>+Model!V102+Model!V327</f>
        <v>3.690882724</v>
      </c>
      <c r="V14" s="30">
        <f>+Model!W102+Model!W327</f>
        <v>3.552474622</v>
      </c>
      <c r="W14" s="30">
        <f>+Model!X102+Model!X327</f>
        <v>3.419256824</v>
      </c>
      <c r="X14" s="30">
        <f>+Model!Y102+Model!Y327</f>
        <v>3.291034693</v>
      </c>
      <c r="Y14" s="30">
        <f>+Model!Z102+Model!Z327</f>
        <v>3.167620892</v>
      </c>
      <c r="Z14" s="30">
        <f>+Model!AA102+Model!AA327</f>
        <v>3.048835108</v>
      </c>
      <c r="AA14" s="30">
        <f>+Model!AB102+Model!AB327</f>
        <v>2.934503792</v>
      </c>
      <c r="AB14" s="30">
        <f>+Model!AC102+Model!AC327</f>
        <v>2.8244599</v>
      </c>
      <c r="AC14" s="30">
        <f>+Model!AD102+Model!AD327</f>
        <v>2.718542653</v>
      </c>
      <c r="AD14" s="30">
        <f>+Model!AE102+Model!AE327</f>
        <v>2.627924565</v>
      </c>
      <c r="AE14" s="30">
        <f>+Model!AF102+Model!AF327</f>
        <v>2.54032708</v>
      </c>
      <c r="AF14" s="30">
        <f>+Model!AG102+Model!AG327</f>
        <v>2.45564951</v>
      </c>
      <c r="AG14" s="30">
        <f>+Model!AH102+Model!AH327</f>
        <v>2.373794527</v>
      </c>
      <c r="AH14" s="30">
        <f>+Model!AI102+Model!AI327</f>
        <v>2.294668042</v>
      </c>
      <c r="AI14" s="30">
        <f>+Model!AJ102+Model!AJ327</f>
        <v>2.218179108</v>
      </c>
      <c r="AJ14" s="30">
        <f>+Model!AK102+Model!AK327</f>
        <v>2.144239804</v>
      </c>
      <c r="AK14" s="30">
        <f>+Model!AL102+Model!AL327</f>
        <v>2.072765144</v>
      </c>
      <c r="AL14" s="30">
        <f>+Model!AM102+Model!AM327</f>
        <v>2.003672972</v>
      </c>
      <c r="AM14" s="30">
        <f>+Model!AN102+Model!AN327</f>
        <v>1.936883873</v>
      </c>
      <c r="AN14" s="30">
        <f>+Model!AO102+Model!AO327</f>
        <v>1.872321078</v>
      </c>
      <c r="AO14" s="30">
        <f>+Model!AP102+Model!AP327</f>
        <v>1.809910375</v>
      </c>
      <c r="AP14" s="30">
        <f>+Model!AQ102+Model!AQ327</f>
        <v>1.757121322</v>
      </c>
      <c r="AQ14" s="30">
        <f>+Model!AR102+Model!AR327</f>
        <v>1.70587195</v>
      </c>
      <c r="AR14" s="30">
        <f>+Model!AS102+Model!AS327</f>
        <v>1.656117352</v>
      </c>
      <c r="AS14" s="30">
        <f>+Model!AT102+Model!AT327</f>
        <v>1.607813929</v>
      </c>
      <c r="AT14" s="30">
        <f>+Model!AU102+Model!AU327</f>
        <v>1.560919356</v>
      </c>
      <c r="AU14" s="30">
        <f>+Model!AV102+Model!AV327</f>
        <v>1.515392542</v>
      </c>
      <c r="AV14" s="30">
        <f>+Model!AW102+Model!AW327</f>
        <v>1.471193592</v>
      </c>
      <c r="AW14" s="30">
        <f>+Model!AX102+Model!AX327</f>
        <v>1.428283779</v>
      </c>
      <c r="AX14" s="30">
        <f>+Model!AY102+Model!AY327</f>
        <v>1.386625502</v>
      </c>
      <c r="AY14" s="30">
        <f>+Model!AZ102+Model!AZ327</f>
        <v>1.346182259</v>
      </c>
      <c r="AZ14" s="30">
        <f>+Model!BA102+Model!BA327</f>
        <v>1.306918609</v>
      </c>
      <c r="BA14" s="30">
        <f>+Model!BB102+Model!BB327</f>
        <v>1.26880015</v>
      </c>
      <c r="BB14" s="30">
        <f>+Model!BC102+Model!BC327</f>
        <v>1.237080146</v>
      </c>
      <c r="BC14" s="30">
        <f>+Model!BD102+Model!BD327</f>
        <v>1.206153143</v>
      </c>
      <c r="BD14" s="30">
        <f>+Model!BE102+Model!BE327</f>
        <v>1.175999314</v>
      </c>
      <c r="BE14" s="30">
        <f>+Model!BF102+Model!BF327</f>
        <v>1.146599331</v>
      </c>
      <c r="BF14" s="30">
        <f>+Model!BG102+Model!BG327</f>
        <v>1.117934348</v>
      </c>
      <c r="BG14" s="30">
        <f>+Model!BH102+Model!BH327</f>
        <v>1.089985989</v>
      </c>
      <c r="BH14" s="30">
        <f>+Model!BI102+Model!BI327</f>
        <v>1.062736339</v>
      </c>
      <c r="BI14" s="30">
        <f>+Model!BJ102+Model!BJ327</f>
        <v>1.036167931</v>
      </c>
      <c r="BJ14" s="30">
        <f>+Model!BK102+Model!BK327</f>
        <v>1.010263733</v>
      </c>
      <c r="BK14" s="30">
        <f>+Model!BL102+Model!BL327</f>
        <v>0.9850071394</v>
      </c>
      <c r="BL14" s="30">
        <f>+Model!BM102+Model!BM327</f>
        <v>0.9603819609</v>
      </c>
      <c r="BM14" s="30">
        <f>+Model!BN102+Model!BN327</f>
        <v>0.9363724119</v>
      </c>
    </row>
    <row r="15" ht="14.25" customHeight="1">
      <c r="B15" s="50">
        <f t="shared" si="3"/>
        <v>9</v>
      </c>
      <c r="C15" s="24">
        <v>1.0</v>
      </c>
      <c r="F15" s="30">
        <f>+Model!G103+Model!G328</f>
        <v>0</v>
      </c>
      <c r="G15" s="30">
        <f>+Model!H103+Model!H328</f>
        <v>0</v>
      </c>
      <c r="H15" s="30">
        <f>+Model!I103+Model!I328</f>
        <v>0</v>
      </c>
      <c r="I15" s="30">
        <f>+Model!J103+Model!J328</f>
        <v>0</v>
      </c>
      <c r="J15" s="30">
        <f>+Model!K103+Model!K328</f>
        <v>0</v>
      </c>
      <c r="K15" s="30">
        <f>+Model!L103+Model!L328</f>
        <v>0</v>
      </c>
      <c r="L15" s="30">
        <f>+Model!M103+Model!M328</f>
        <v>0</v>
      </c>
      <c r="M15" s="30">
        <f>+Model!N103+Model!N328</f>
        <v>0</v>
      </c>
      <c r="N15" s="30">
        <f>+Model!O103+Model!O328</f>
        <v>5.29358881</v>
      </c>
      <c r="O15" s="30">
        <f>+Model!P103+Model!P328</f>
        <v>5.07302261</v>
      </c>
      <c r="P15" s="30">
        <f>+Model!Q103+Model!Q328</f>
        <v>4.861646668</v>
      </c>
      <c r="Q15" s="30">
        <f>+Model!R103+Model!R328</f>
        <v>4.659078056</v>
      </c>
      <c r="R15" s="30">
        <f>+Model!S103+Model!S328</f>
        <v>4.484362629</v>
      </c>
      <c r="S15" s="30">
        <f>+Model!T103+Model!T328</f>
        <v>4.316199031</v>
      </c>
      <c r="T15" s="30">
        <f>+Model!U103+Model!U328</f>
        <v>4.154341567</v>
      </c>
      <c r="U15" s="30">
        <f>+Model!V103+Model!V328</f>
        <v>3.998553758</v>
      </c>
      <c r="V15" s="30">
        <f>+Model!W103+Model!W328</f>
        <v>3.848607992</v>
      </c>
      <c r="W15" s="30">
        <f>+Model!X103+Model!X328</f>
        <v>3.704285193</v>
      </c>
      <c r="X15" s="30">
        <f>+Model!Y103+Model!Y328</f>
        <v>3.565374498</v>
      </c>
      <c r="Y15" s="30">
        <f>+Model!Z103+Model!Z328</f>
        <v>3.431672954</v>
      </c>
      <c r="Z15" s="30">
        <f>+Model!AA103+Model!AA328</f>
        <v>3.302985218</v>
      </c>
      <c r="AA15" s="30">
        <f>+Model!AB103+Model!AB328</f>
        <v>3.179123273</v>
      </c>
      <c r="AB15" s="30">
        <f>+Model!AC103+Model!AC328</f>
        <v>3.05990615</v>
      </c>
      <c r="AC15" s="30">
        <f>+Model!AD103+Model!AD328</f>
        <v>2.945159669</v>
      </c>
      <c r="AD15" s="30">
        <f>+Model!AE103+Model!AE328</f>
        <v>2.84698768</v>
      </c>
      <c r="AE15" s="30">
        <f>+Model!AF103+Model!AF328</f>
        <v>2.752088091</v>
      </c>
      <c r="AF15" s="30">
        <f>+Model!AG103+Model!AG328</f>
        <v>2.660351821</v>
      </c>
      <c r="AG15" s="30">
        <f>+Model!AH103+Model!AH328</f>
        <v>2.571673427</v>
      </c>
      <c r="AH15" s="30">
        <f>+Model!AI103+Model!AI328</f>
        <v>2.48595098</v>
      </c>
      <c r="AI15" s="30">
        <f>+Model!AJ103+Model!AJ328</f>
        <v>2.403085947</v>
      </c>
      <c r="AJ15" s="30">
        <f>+Model!AK103+Model!AK328</f>
        <v>2.322983082</v>
      </c>
      <c r="AK15" s="30">
        <f>+Model!AL103+Model!AL328</f>
        <v>2.245550313</v>
      </c>
      <c r="AL15" s="30">
        <f>+Model!AM103+Model!AM328</f>
        <v>2.170698636</v>
      </c>
      <c r="AM15" s="30">
        <f>+Model!AN103+Model!AN328</f>
        <v>2.098342014</v>
      </c>
      <c r="AN15" s="30">
        <f>+Model!AO103+Model!AO328</f>
        <v>2.028397281</v>
      </c>
      <c r="AO15" s="30">
        <f>+Model!AP103+Model!AP328</f>
        <v>1.960784038</v>
      </c>
      <c r="AP15" s="30">
        <f>+Model!AQ103+Model!AQ328</f>
        <v>1.903594504</v>
      </c>
      <c r="AQ15" s="30">
        <f>+Model!AR103+Model!AR328</f>
        <v>1.848072997</v>
      </c>
      <c r="AR15" s="30">
        <f>+Model!AS103+Model!AS328</f>
        <v>1.794170868</v>
      </c>
      <c r="AS15" s="30">
        <f>+Model!AT103+Model!AT328</f>
        <v>1.741840884</v>
      </c>
      <c r="AT15" s="30">
        <f>+Model!AU103+Model!AU328</f>
        <v>1.691037192</v>
      </c>
      <c r="AU15" s="30">
        <f>+Model!AV103+Model!AV328</f>
        <v>1.641715274</v>
      </c>
      <c r="AV15" s="30">
        <f>+Model!AW103+Model!AW328</f>
        <v>1.593831912</v>
      </c>
      <c r="AW15" s="30">
        <f>+Model!AX103+Model!AX328</f>
        <v>1.547345148</v>
      </c>
      <c r="AX15" s="30">
        <f>+Model!AY103+Model!AY328</f>
        <v>1.502214247</v>
      </c>
      <c r="AY15" s="30">
        <f>+Model!AZ103+Model!AZ328</f>
        <v>1.458399665</v>
      </c>
      <c r="AZ15" s="30">
        <f>+Model!BA103+Model!BA328</f>
        <v>1.415863008</v>
      </c>
      <c r="BA15" s="30">
        <f>+Model!BB103+Model!BB328</f>
        <v>1.374567004</v>
      </c>
      <c r="BB15" s="30">
        <f>+Model!BC103+Model!BC328</f>
        <v>1.340202829</v>
      </c>
      <c r="BC15" s="30">
        <f>+Model!BD103+Model!BD328</f>
        <v>1.306697758</v>
      </c>
      <c r="BD15" s="30">
        <f>+Model!BE103+Model!BE328</f>
        <v>1.274030314</v>
      </c>
      <c r="BE15" s="30">
        <f>+Model!BF103+Model!BF328</f>
        <v>1.242179556</v>
      </c>
      <c r="BF15" s="30">
        <f>+Model!BG103+Model!BG328</f>
        <v>1.211125067</v>
      </c>
      <c r="BG15" s="30">
        <f>+Model!BH103+Model!BH328</f>
        <v>1.180846941</v>
      </c>
      <c r="BH15" s="30">
        <f>+Model!BI103+Model!BI328</f>
        <v>1.151325767</v>
      </c>
      <c r="BI15" s="30">
        <f>+Model!BJ103+Model!BJ328</f>
        <v>1.122542623</v>
      </c>
      <c r="BJ15" s="30">
        <f>+Model!BK103+Model!BK328</f>
        <v>1.094479057</v>
      </c>
      <c r="BK15" s="30">
        <f>+Model!BL103+Model!BL328</f>
        <v>1.067117081</v>
      </c>
      <c r="BL15" s="30">
        <f>+Model!BM103+Model!BM328</f>
        <v>1.040439154</v>
      </c>
      <c r="BM15" s="30">
        <f>+Model!BN103+Model!BN328</f>
        <v>1.014428175</v>
      </c>
    </row>
    <row r="16" ht="14.25" customHeight="1">
      <c r="B16" s="50">
        <f t="shared" si="3"/>
        <v>10</v>
      </c>
      <c r="C16" s="24">
        <v>1.0</v>
      </c>
      <c r="F16" s="30">
        <f>+Model!G104+Model!G329</f>
        <v>0</v>
      </c>
      <c r="G16" s="30">
        <f>+Model!H104+Model!H329</f>
        <v>0</v>
      </c>
      <c r="H16" s="30">
        <f>+Model!I104+Model!I329</f>
        <v>0</v>
      </c>
      <c r="I16" s="30">
        <f>+Model!J104+Model!J329</f>
        <v>0</v>
      </c>
      <c r="J16" s="30">
        <f>+Model!K104+Model!K329</f>
        <v>0</v>
      </c>
      <c r="K16" s="30">
        <f>+Model!L104+Model!L329</f>
        <v>0</v>
      </c>
      <c r="L16" s="30">
        <f>+Model!M104+Model!M329</f>
        <v>0</v>
      </c>
      <c r="M16" s="30">
        <f>+Model!N104+Model!N329</f>
        <v>0</v>
      </c>
      <c r="N16" s="30">
        <f>+Model!O104+Model!O329</f>
        <v>0</v>
      </c>
      <c r="O16" s="30">
        <f>+Model!P104+Model!P329</f>
        <v>5.507947691</v>
      </c>
      <c r="P16" s="30">
        <f>+Model!Q104+Model!Q329</f>
        <v>5.278449871</v>
      </c>
      <c r="Q16" s="30">
        <f>+Model!R104+Model!R329</f>
        <v>5.058514459</v>
      </c>
      <c r="R16" s="30">
        <f>+Model!S104+Model!S329</f>
        <v>4.868820167</v>
      </c>
      <c r="S16" s="30">
        <f>+Model!T104+Model!T329</f>
        <v>4.686239411</v>
      </c>
      <c r="T16" s="30">
        <f>+Model!U104+Model!U329</f>
        <v>4.510505433</v>
      </c>
      <c r="U16" s="30">
        <f>+Model!V104+Model!V329</f>
        <v>4.341361479</v>
      </c>
      <c r="V16" s="30">
        <f>+Model!W104+Model!W329</f>
        <v>4.178560424</v>
      </c>
      <c r="W16" s="30">
        <f>+Model!X104+Model!X329</f>
        <v>4.021864408</v>
      </c>
      <c r="X16" s="30">
        <f>+Model!Y104+Model!Y329</f>
        <v>3.871044492</v>
      </c>
      <c r="Y16" s="30">
        <f>+Model!Z104+Model!Z329</f>
        <v>3.725880324</v>
      </c>
      <c r="Z16" s="30">
        <f>+Model!AA104+Model!AA329</f>
        <v>3.586159812</v>
      </c>
      <c r="AA16" s="30">
        <f>+Model!AB104+Model!AB329</f>
        <v>3.451678819</v>
      </c>
      <c r="AB16" s="30">
        <f>+Model!AC104+Model!AC329</f>
        <v>3.322240863</v>
      </c>
      <c r="AC16" s="30">
        <f>+Model!AD104+Model!AD329</f>
        <v>3.197656831</v>
      </c>
      <c r="AD16" s="30">
        <f>+Model!AE104+Model!AE329</f>
        <v>3.09106827</v>
      </c>
      <c r="AE16" s="30">
        <f>+Model!AF104+Model!AF329</f>
        <v>2.988032661</v>
      </c>
      <c r="AF16" s="30">
        <f>+Model!AG104+Model!AG329</f>
        <v>2.888431572</v>
      </c>
      <c r="AG16" s="30">
        <f>+Model!AH104+Model!AH329</f>
        <v>2.79215052</v>
      </c>
      <c r="AH16" s="30">
        <f>+Model!AI104+Model!AI329</f>
        <v>2.699078836</v>
      </c>
      <c r="AI16" s="30">
        <f>+Model!AJ104+Model!AJ329</f>
        <v>2.609109541</v>
      </c>
      <c r="AJ16" s="30">
        <f>+Model!AK104+Model!AK329</f>
        <v>2.522139223</v>
      </c>
      <c r="AK16" s="30">
        <f>+Model!AL104+Model!AL329</f>
        <v>2.438067916</v>
      </c>
      <c r="AL16" s="30">
        <f>+Model!AM104+Model!AM329</f>
        <v>2.356798985</v>
      </c>
      <c r="AM16" s="30">
        <f>+Model!AN104+Model!AN329</f>
        <v>2.278239019</v>
      </c>
      <c r="AN16" s="30">
        <f>+Model!AO104+Model!AO329</f>
        <v>2.202297718</v>
      </c>
      <c r="AO16" s="30">
        <f>+Model!AP104+Model!AP329</f>
        <v>2.128887794</v>
      </c>
      <c r="AP16" s="30">
        <f>+Model!AQ104+Model!AQ329</f>
        <v>2.066795234</v>
      </c>
      <c r="AQ16" s="30">
        <f>+Model!AR104+Model!AR329</f>
        <v>2.006513706</v>
      </c>
      <c r="AR16" s="30">
        <f>+Model!AS104+Model!AS329</f>
        <v>1.94799039</v>
      </c>
      <c r="AS16" s="30">
        <f>+Model!AT104+Model!AT329</f>
        <v>1.891174003</v>
      </c>
      <c r="AT16" s="30">
        <f>+Model!AU104+Model!AU329</f>
        <v>1.836014762</v>
      </c>
      <c r="AU16" s="30">
        <f>+Model!AV104+Model!AV329</f>
        <v>1.782464331</v>
      </c>
      <c r="AV16" s="30">
        <f>+Model!AW104+Model!AW329</f>
        <v>1.730475788</v>
      </c>
      <c r="AW16" s="30">
        <f>+Model!AX104+Model!AX329</f>
        <v>1.680003578</v>
      </c>
      <c r="AX16" s="30">
        <f>+Model!AY104+Model!AY329</f>
        <v>1.631003473</v>
      </c>
      <c r="AY16" s="30">
        <f>+Model!AZ104+Model!AZ329</f>
        <v>1.583432539</v>
      </c>
      <c r="AZ16" s="30">
        <f>+Model!BA104+Model!BA329</f>
        <v>1.53724909</v>
      </c>
      <c r="BA16" s="30">
        <f>+Model!BB104+Model!BB329</f>
        <v>1.492412658</v>
      </c>
      <c r="BB16" s="30">
        <f>+Model!BC104+Model!BC329</f>
        <v>1.455102341</v>
      </c>
      <c r="BC16" s="30">
        <f>+Model!BD104+Model!BD329</f>
        <v>1.418724783</v>
      </c>
      <c r="BD16" s="30">
        <f>+Model!BE104+Model!BE329</f>
        <v>1.383256663</v>
      </c>
      <c r="BE16" s="30">
        <f>+Model!BF104+Model!BF329</f>
        <v>1.348675247</v>
      </c>
      <c r="BF16" s="30">
        <f>+Model!BG104+Model!BG329</f>
        <v>1.314958365</v>
      </c>
      <c r="BG16" s="30">
        <f>+Model!BH104+Model!BH329</f>
        <v>1.282084406</v>
      </c>
      <c r="BH16" s="30">
        <f>+Model!BI104+Model!BI329</f>
        <v>1.250032296</v>
      </c>
      <c r="BI16" s="30">
        <f>+Model!BJ104+Model!BJ329</f>
        <v>1.218781489</v>
      </c>
      <c r="BJ16" s="30">
        <f>+Model!BK104+Model!BK329</f>
        <v>1.188311952</v>
      </c>
      <c r="BK16" s="30">
        <f>+Model!BL104+Model!BL329</f>
        <v>1.158604153</v>
      </c>
      <c r="BL16" s="30">
        <f>+Model!BM104+Model!BM329</f>
        <v>1.129639049</v>
      </c>
      <c r="BM16" s="30">
        <f>+Model!BN104+Model!BN329</f>
        <v>1.101398073</v>
      </c>
    </row>
    <row r="17" ht="14.25" customHeight="1">
      <c r="B17" s="50">
        <f t="shared" si="3"/>
        <v>11</v>
      </c>
      <c r="C17" s="24">
        <v>1.0</v>
      </c>
      <c r="F17" s="30">
        <f>+Model!G105+Model!G330</f>
        <v>0</v>
      </c>
      <c r="G17" s="30">
        <f>+Model!H105+Model!H330</f>
        <v>0</v>
      </c>
      <c r="H17" s="30">
        <f>+Model!I105+Model!I330</f>
        <v>0</v>
      </c>
      <c r="I17" s="30">
        <f>+Model!J105+Model!J330</f>
        <v>0</v>
      </c>
      <c r="J17" s="30">
        <f>+Model!K105+Model!K330</f>
        <v>0</v>
      </c>
      <c r="K17" s="30">
        <f>+Model!L105+Model!L330</f>
        <v>0</v>
      </c>
      <c r="L17" s="30">
        <f>+Model!M105+Model!M330</f>
        <v>0</v>
      </c>
      <c r="M17" s="30">
        <f>+Model!N105+Model!N330</f>
        <v>0</v>
      </c>
      <c r="N17" s="30">
        <f>+Model!O105+Model!O330</f>
        <v>0</v>
      </c>
      <c r="O17" s="30">
        <f>+Model!P105+Model!P330</f>
        <v>0</v>
      </c>
      <c r="P17" s="30">
        <f>+Model!Q105+Model!Q330</f>
        <v>6.79374246</v>
      </c>
      <c r="Q17" s="30">
        <f>+Model!R105+Model!R330</f>
        <v>6.510669858</v>
      </c>
      <c r="R17" s="30">
        <f>+Model!S105+Model!S330</f>
        <v>6.266519738</v>
      </c>
      <c r="S17" s="30">
        <f>+Model!T105+Model!T330</f>
        <v>6.031525248</v>
      </c>
      <c r="T17" s="30">
        <f>+Model!U105+Model!U330</f>
        <v>5.805343051</v>
      </c>
      <c r="U17" s="30">
        <f>+Model!V105+Model!V330</f>
        <v>5.587642687</v>
      </c>
      <c r="V17" s="30">
        <f>+Model!W105+Model!W330</f>
        <v>5.378106086</v>
      </c>
      <c r="W17" s="30">
        <f>+Model!X105+Model!X330</f>
        <v>5.176427108</v>
      </c>
      <c r="X17" s="30">
        <f>+Model!Y105+Model!Y330</f>
        <v>4.982311091</v>
      </c>
      <c r="Y17" s="30">
        <f>+Model!Z105+Model!Z330</f>
        <v>4.795474425</v>
      </c>
      <c r="Z17" s="30">
        <f>+Model!AA105+Model!AA330</f>
        <v>4.615644134</v>
      </c>
      <c r="AA17" s="30">
        <f>+Model!AB105+Model!AB330</f>
        <v>4.442557479</v>
      </c>
      <c r="AB17" s="30">
        <f>+Model!AC105+Model!AC330</f>
        <v>4.275961574</v>
      </c>
      <c r="AC17" s="30">
        <f>+Model!AD105+Model!AD330</f>
        <v>4.115613015</v>
      </c>
      <c r="AD17" s="30">
        <f>+Model!AE105+Model!AE330</f>
        <v>3.978425914</v>
      </c>
      <c r="AE17" s="30">
        <f>+Model!AF105+Model!AF330</f>
        <v>3.845811717</v>
      </c>
      <c r="AF17" s="30">
        <f>+Model!AG105+Model!AG330</f>
        <v>3.717617993</v>
      </c>
      <c r="AG17" s="30">
        <f>+Model!AH105+Model!AH330</f>
        <v>3.593697393</v>
      </c>
      <c r="AH17" s="30">
        <f>+Model!AI105+Model!AI330</f>
        <v>3.47390748</v>
      </c>
      <c r="AI17" s="30">
        <f>+Model!AJ105+Model!AJ330</f>
        <v>3.358110564</v>
      </c>
      <c r="AJ17" s="30">
        <f>+Model!AK105+Model!AK330</f>
        <v>3.246173545</v>
      </c>
      <c r="AK17" s="30">
        <f>+Model!AL105+Model!AL330</f>
        <v>3.137967761</v>
      </c>
      <c r="AL17" s="30">
        <f>+Model!AM105+Model!AM330</f>
        <v>3.033368835</v>
      </c>
      <c r="AM17" s="30">
        <f>+Model!AN105+Model!AN330</f>
        <v>2.932256541</v>
      </c>
      <c r="AN17" s="30">
        <f>+Model!AO105+Model!AO330</f>
        <v>2.834514656</v>
      </c>
      <c r="AO17" s="30">
        <f>+Model!AP105+Model!AP330</f>
        <v>2.740030834</v>
      </c>
      <c r="AP17" s="30">
        <f>+Model!AQ105+Model!AQ330</f>
        <v>2.660113268</v>
      </c>
      <c r="AQ17" s="30">
        <f>+Model!AR105+Model!AR330</f>
        <v>2.582526631</v>
      </c>
      <c r="AR17" s="30">
        <f>+Model!AS105+Model!AS330</f>
        <v>2.507202938</v>
      </c>
      <c r="AS17" s="30">
        <f>+Model!AT105+Model!AT330</f>
        <v>2.434076185</v>
      </c>
      <c r="AT17" s="30">
        <f>+Model!AU105+Model!AU330</f>
        <v>2.363082297</v>
      </c>
      <c r="AU17" s="30">
        <f>+Model!AV105+Model!AV330</f>
        <v>2.294159063</v>
      </c>
      <c r="AV17" s="30">
        <f>+Model!AW105+Model!AW330</f>
        <v>2.22724609</v>
      </c>
      <c r="AW17" s="30">
        <f>+Model!AX105+Model!AX330</f>
        <v>2.162284746</v>
      </c>
      <c r="AX17" s="30">
        <f>+Model!AY105+Model!AY330</f>
        <v>2.099218108</v>
      </c>
      <c r="AY17" s="30">
        <f>+Model!AZ105+Model!AZ330</f>
        <v>2.037990913</v>
      </c>
      <c r="AZ17" s="30">
        <f>+Model!BA105+Model!BA330</f>
        <v>1.978549511</v>
      </c>
      <c r="BA17" s="30">
        <f>+Model!BB105+Model!BB330</f>
        <v>1.920841817</v>
      </c>
      <c r="BB17" s="30">
        <f>+Model!BC105+Model!BC330</f>
        <v>1.872820772</v>
      </c>
      <c r="BC17" s="30">
        <f>+Model!BD105+Model!BD330</f>
        <v>1.826000252</v>
      </c>
      <c r="BD17" s="30">
        <f>+Model!BE105+Model!BE330</f>
        <v>1.780350246</v>
      </c>
      <c r="BE17" s="30">
        <f>+Model!BF105+Model!BF330</f>
        <v>1.73584149</v>
      </c>
      <c r="BF17" s="30">
        <f>+Model!BG105+Model!BG330</f>
        <v>1.692445453</v>
      </c>
      <c r="BG17" s="30">
        <f>+Model!BH105+Model!BH330</f>
        <v>1.650134316</v>
      </c>
      <c r="BH17" s="30">
        <f>+Model!BI105+Model!BI330</f>
        <v>1.608880958</v>
      </c>
      <c r="BI17" s="30">
        <f>+Model!BJ105+Model!BJ330</f>
        <v>1.568658935</v>
      </c>
      <c r="BJ17" s="30">
        <f>+Model!BK105+Model!BK330</f>
        <v>1.529442461</v>
      </c>
      <c r="BK17" s="30">
        <f>+Model!BL105+Model!BL330</f>
        <v>1.4912064</v>
      </c>
      <c r="BL17" s="30">
        <f>+Model!BM105+Model!BM330</f>
        <v>1.45392624</v>
      </c>
      <c r="BM17" s="30">
        <f>+Model!BN105+Model!BN330</f>
        <v>1.417578084</v>
      </c>
    </row>
    <row r="18" ht="14.25" customHeight="1">
      <c r="B18" s="50">
        <f t="shared" si="3"/>
        <v>12</v>
      </c>
      <c r="C18" s="24">
        <v>1.0</v>
      </c>
      <c r="F18" s="30">
        <f>+Model!G106+Model!G331</f>
        <v>0</v>
      </c>
      <c r="G18" s="30">
        <f>+Model!H106+Model!H331</f>
        <v>0</v>
      </c>
      <c r="H18" s="30">
        <f>+Model!I106+Model!I331</f>
        <v>0</v>
      </c>
      <c r="I18" s="30">
        <f>+Model!J106+Model!J331</f>
        <v>0</v>
      </c>
      <c r="J18" s="30">
        <f>+Model!K106+Model!K331</f>
        <v>0</v>
      </c>
      <c r="K18" s="30">
        <f>+Model!L106+Model!L331</f>
        <v>0</v>
      </c>
      <c r="L18" s="30">
        <f>+Model!M106+Model!M331</f>
        <v>0</v>
      </c>
      <c r="M18" s="30">
        <f>+Model!N106+Model!N331</f>
        <v>0</v>
      </c>
      <c r="N18" s="30">
        <f>+Model!O106+Model!O331</f>
        <v>0</v>
      </c>
      <c r="O18" s="30">
        <f>+Model!P106+Model!P331</f>
        <v>0</v>
      </c>
      <c r="P18" s="30">
        <f>+Model!Q106+Model!Q331</f>
        <v>0</v>
      </c>
      <c r="Q18" s="30">
        <f>+Model!R106+Model!R331</f>
        <v>7.053116706</v>
      </c>
      <c r="R18" s="30">
        <f>+Model!S106+Model!S331</f>
        <v>6.78862483</v>
      </c>
      <c r="S18" s="30">
        <f>+Model!T106+Model!T331</f>
        <v>6.534051399</v>
      </c>
      <c r="T18" s="30">
        <f>+Model!U106+Model!U331</f>
        <v>6.289024471</v>
      </c>
      <c r="U18" s="30">
        <f>+Model!V106+Model!V331</f>
        <v>6.053186053</v>
      </c>
      <c r="V18" s="30">
        <f>+Model!W106+Model!W331</f>
        <v>5.826191576</v>
      </c>
      <c r="W18" s="30">
        <f>+Model!X106+Model!X331</f>
        <v>5.607709392</v>
      </c>
      <c r="X18" s="30">
        <f>+Model!Y106+Model!Y331</f>
        <v>5.39742029</v>
      </c>
      <c r="Y18" s="30">
        <f>+Model!Z106+Model!Z331</f>
        <v>5.195017029</v>
      </c>
      <c r="Z18" s="30">
        <f>+Model!AA106+Model!AA331</f>
        <v>5.000203891</v>
      </c>
      <c r="AA18" s="30">
        <f>+Model!AB106+Model!AB331</f>
        <v>4.812696245</v>
      </c>
      <c r="AB18" s="30">
        <f>+Model!AC106+Model!AC331</f>
        <v>4.632220136</v>
      </c>
      <c r="AC18" s="30">
        <f>+Model!AD106+Model!AD331</f>
        <v>4.45851188</v>
      </c>
      <c r="AD18" s="30">
        <f>+Model!AE106+Model!AE331</f>
        <v>4.309894818</v>
      </c>
      <c r="AE18" s="30">
        <f>+Model!AF106+Model!AF331</f>
        <v>4.166231657</v>
      </c>
      <c r="AF18" s="30">
        <f>+Model!AG106+Model!AG331</f>
        <v>4.027357269</v>
      </c>
      <c r="AG18" s="30">
        <f>+Model!AH106+Model!AH331</f>
        <v>3.893112026</v>
      </c>
      <c r="AH18" s="30">
        <f>+Model!AI106+Model!AI331</f>
        <v>3.763341625</v>
      </c>
      <c r="AI18" s="30">
        <f>+Model!AJ106+Model!AJ331</f>
        <v>3.637896905</v>
      </c>
      <c r="AJ18" s="30">
        <f>+Model!AK106+Model!AK331</f>
        <v>3.516633674</v>
      </c>
      <c r="AK18" s="30">
        <f>+Model!AL106+Model!AL331</f>
        <v>3.399412552</v>
      </c>
      <c r="AL18" s="30">
        <f>+Model!AM106+Model!AM331</f>
        <v>3.2860988</v>
      </c>
      <c r="AM18" s="30">
        <f>+Model!AN106+Model!AN331</f>
        <v>3.176562174</v>
      </c>
      <c r="AN18" s="30">
        <f>+Model!AO106+Model!AO331</f>
        <v>3.070676768</v>
      </c>
      <c r="AO18" s="30">
        <f>+Model!AP106+Model!AP331</f>
        <v>2.968320876</v>
      </c>
      <c r="AP18" s="30">
        <f>+Model!AQ106+Model!AQ331</f>
        <v>2.88174485</v>
      </c>
      <c r="AQ18" s="30">
        <f>+Model!AR106+Model!AR331</f>
        <v>2.797693959</v>
      </c>
      <c r="AR18" s="30">
        <f>+Model!AS106+Model!AS331</f>
        <v>2.716094551</v>
      </c>
      <c r="AS18" s="30">
        <f>+Model!AT106+Model!AT331</f>
        <v>2.636875127</v>
      </c>
      <c r="AT18" s="30">
        <f>+Model!AU106+Model!AU331</f>
        <v>2.559966269</v>
      </c>
      <c r="AU18" s="30">
        <f>+Model!AV106+Model!AV331</f>
        <v>2.485300586</v>
      </c>
      <c r="AV18" s="30">
        <f>+Model!AW106+Model!AW331</f>
        <v>2.412812652</v>
      </c>
      <c r="AW18" s="30">
        <f>+Model!AX106+Model!AX331</f>
        <v>2.34243895</v>
      </c>
      <c r="AX18" s="30">
        <f>+Model!AY106+Model!AY331</f>
        <v>2.274117814</v>
      </c>
      <c r="AY18" s="30">
        <f>+Model!AZ106+Model!AZ331</f>
        <v>2.207789378</v>
      </c>
      <c r="AZ18" s="30">
        <f>+Model!BA106+Model!BA331</f>
        <v>2.143395521</v>
      </c>
      <c r="BA18" s="30">
        <f>+Model!BB106+Model!BB331</f>
        <v>2.080879818</v>
      </c>
      <c r="BB18" s="30">
        <f>+Model!BC106+Model!BC331</f>
        <v>2.028857823</v>
      </c>
      <c r="BC18" s="30">
        <f>+Model!BD106+Model!BD331</f>
        <v>1.978136377</v>
      </c>
      <c r="BD18" s="30">
        <f>+Model!BE106+Model!BE331</f>
        <v>1.928682968</v>
      </c>
      <c r="BE18" s="30">
        <f>+Model!BF106+Model!BF331</f>
        <v>1.880465894</v>
      </c>
      <c r="BF18" s="30">
        <f>+Model!BG106+Model!BG331</f>
        <v>1.833454246</v>
      </c>
      <c r="BG18" s="30">
        <f>+Model!BH106+Model!BH331</f>
        <v>1.78761789</v>
      </c>
      <c r="BH18" s="30">
        <f>+Model!BI106+Model!BI331</f>
        <v>1.742927443</v>
      </c>
      <c r="BI18" s="30">
        <f>+Model!BJ106+Model!BJ331</f>
        <v>1.699354257</v>
      </c>
      <c r="BJ18" s="30">
        <f>+Model!BK106+Model!BK331</f>
        <v>1.6568704</v>
      </c>
      <c r="BK18" s="30">
        <f>+Model!BL106+Model!BL331</f>
        <v>1.61544864</v>
      </c>
      <c r="BL18" s="30">
        <f>+Model!BM106+Model!BM331</f>
        <v>1.575062424</v>
      </c>
      <c r="BM18" s="30">
        <f>+Model!BN106+Model!BN331</f>
        <v>1.535685864</v>
      </c>
    </row>
    <row r="19" ht="14.25" customHeight="1">
      <c r="B19" s="50">
        <f t="shared" si="3"/>
        <v>13</v>
      </c>
      <c r="C19" s="24">
        <f t="shared" ref="C19:C66" si="4">+C7+1</f>
        <v>2</v>
      </c>
      <c r="F19" s="30">
        <f>+Model!G107+Model!G332</f>
        <v>0</v>
      </c>
      <c r="G19" s="30">
        <f>+Model!H107+Model!H332</f>
        <v>0</v>
      </c>
      <c r="H19" s="30">
        <f>+Model!I107+Model!I332</f>
        <v>0</v>
      </c>
      <c r="I19" s="30">
        <f>+Model!J107+Model!J332</f>
        <v>0</v>
      </c>
      <c r="J19" s="30">
        <f>+Model!K107+Model!K332</f>
        <v>0</v>
      </c>
      <c r="K19" s="30">
        <f>+Model!L107+Model!L332</f>
        <v>0</v>
      </c>
      <c r="L19" s="30">
        <f>+Model!M107+Model!M332</f>
        <v>0</v>
      </c>
      <c r="M19" s="30">
        <f>+Model!N107+Model!N332</f>
        <v>0</v>
      </c>
      <c r="N19" s="30">
        <f>+Model!O107+Model!O332</f>
        <v>0</v>
      </c>
      <c r="O19" s="30">
        <f>+Model!P107+Model!P332</f>
        <v>0</v>
      </c>
      <c r="P19" s="30">
        <f>+Model!Q107+Model!Q332</f>
        <v>0</v>
      </c>
      <c r="Q19" s="30">
        <f>+Model!R107+Model!R332</f>
        <v>0</v>
      </c>
      <c r="R19" s="30">
        <f>+Model!S107+Model!S332</f>
        <v>8.316035863</v>
      </c>
      <c r="S19" s="30">
        <f>+Model!T107+Model!T332</f>
        <v>8.004184518</v>
      </c>
      <c r="T19" s="30">
        <f>+Model!U107+Model!U332</f>
        <v>7.704027599</v>
      </c>
      <c r="U19" s="30">
        <f>+Model!V107+Model!V332</f>
        <v>7.415126564</v>
      </c>
      <c r="V19" s="30">
        <f>+Model!W107+Model!W332</f>
        <v>7.137059318</v>
      </c>
      <c r="W19" s="30">
        <f>+Model!X107+Model!X332</f>
        <v>6.869419593</v>
      </c>
      <c r="X19" s="30">
        <f>+Model!Y107+Model!Y332</f>
        <v>6.611816359</v>
      </c>
      <c r="Y19" s="30">
        <f>+Model!Z107+Model!Z332</f>
        <v>6.363873245</v>
      </c>
      <c r="Z19" s="30">
        <f>+Model!AA107+Model!AA332</f>
        <v>6.125227999</v>
      </c>
      <c r="AA19" s="30">
        <f>+Model!AB107+Model!AB332</f>
        <v>5.895531949</v>
      </c>
      <c r="AB19" s="30">
        <f>+Model!AC107+Model!AC332</f>
        <v>5.674449501</v>
      </c>
      <c r="AC19" s="30">
        <f>+Model!AD107+Model!AD332</f>
        <v>5.461657644</v>
      </c>
      <c r="AD19" s="30">
        <f>+Model!AE107+Model!AE332</f>
        <v>5.279602389</v>
      </c>
      <c r="AE19" s="30">
        <f>+Model!AF107+Model!AF332</f>
        <v>5.103615643</v>
      </c>
      <c r="AF19" s="30">
        <f>+Model!AG107+Model!AG332</f>
        <v>4.933495122</v>
      </c>
      <c r="AG19" s="30">
        <f>+Model!AH107+Model!AH332</f>
        <v>4.769045284</v>
      </c>
      <c r="AH19" s="30">
        <f>+Model!AI107+Model!AI332</f>
        <v>4.610077108</v>
      </c>
      <c r="AI19" s="30">
        <f>+Model!AJ107+Model!AJ332</f>
        <v>4.456407871</v>
      </c>
      <c r="AJ19" s="30">
        <f>+Model!AK107+Model!AK332</f>
        <v>4.307860942</v>
      </c>
      <c r="AK19" s="30">
        <f>+Model!AL107+Model!AL332</f>
        <v>4.164265577</v>
      </c>
      <c r="AL19" s="30">
        <f>+Model!AM107+Model!AM332</f>
        <v>4.025456725</v>
      </c>
      <c r="AM19" s="30">
        <f>+Model!AN107+Model!AN332</f>
        <v>3.891274834</v>
      </c>
      <c r="AN19" s="30">
        <f>+Model!AO107+Model!AO332</f>
        <v>3.761565673</v>
      </c>
      <c r="AO19" s="30">
        <f>+Model!AP107+Model!AP332</f>
        <v>3.63618015</v>
      </c>
      <c r="AP19" s="30">
        <f>+Model!AQ107+Model!AQ332</f>
        <v>3.530124896</v>
      </c>
      <c r="AQ19" s="30">
        <f>+Model!AR107+Model!AR332</f>
        <v>3.42716292</v>
      </c>
      <c r="AR19" s="30">
        <f>+Model!AS107+Model!AS332</f>
        <v>3.327204001</v>
      </c>
      <c r="AS19" s="30">
        <f>+Model!AT107+Model!AT332</f>
        <v>3.230160551</v>
      </c>
      <c r="AT19" s="30">
        <f>+Model!AU107+Model!AU332</f>
        <v>3.135947535</v>
      </c>
      <c r="AU19" s="30">
        <f>+Model!AV107+Model!AV332</f>
        <v>3.044482399</v>
      </c>
      <c r="AV19" s="30">
        <f>+Model!AW107+Model!AW332</f>
        <v>2.955684996</v>
      </c>
      <c r="AW19" s="30">
        <f>+Model!AX107+Model!AX332</f>
        <v>2.869477517</v>
      </c>
      <c r="AX19" s="30">
        <f>+Model!AY107+Model!AY332</f>
        <v>2.785784422</v>
      </c>
      <c r="AY19" s="30">
        <f>+Model!AZ107+Model!AZ332</f>
        <v>2.704532377</v>
      </c>
      <c r="AZ19" s="30">
        <f>+Model!BA107+Model!BA332</f>
        <v>2.625650182</v>
      </c>
      <c r="BA19" s="30">
        <f>+Model!BB107+Model!BB332</f>
        <v>2.549068719</v>
      </c>
      <c r="BB19" s="30">
        <f>+Model!BC107+Model!BC332</f>
        <v>2.485342001</v>
      </c>
      <c r="BC19" s="30">
        <f>+Model!BD107+Model!BD332</f>
        <v>2.423208451</v>
      </c>
      <c r="BD19" s="30">
        <f>+Model!BE107+Model!BE332</f>
        <v>2.362628239</v>
      </c>
      <c r="BE19" s="30">
        <f>+Model!BF107+Model!BF332</f>
        <v>2.303562533</v>
      </c>
      <c r="BF19" s="30">
        <f>+Model!BG107+Model!BG332</f>
        <v>2.24597347</v>
      </c>
      <c r="BG19" s="30">
        <f>+Model!BH107+Model!BH332</f>
        <v>2.189824133</v>
      </c>
      <c r="BH19" s="30">
        <f>+Model!BI107+Model!BI332</f>
        <v>2.13507853</v>
      </c>
      <c r="BI19" s="30">
        <f>+Model!BJ107+Model!BJ332</f>
        <v>2.081701567</v>
      </c>
      <c r="BJ19" s="30">
        <f>+Model!BK107+Model!BK332</f>
        <v>2.029659028</v>
      </c>
      <c r="BK19" s="30">
        <f>+Model!BL107+Model!BL332</f>
        <v>1.978917552</v>
      </c>
      <c r="BL19" s="30">
        <f>+Model!BM107+Model!BM332</f>
        <v>1.929444613</v>
      </c>
      <c r="BM19" s="30">
        <f>+Model!BN107+Model!BN332</f>
        <v>1.881208498</v>
      </c>
    </row>
    <row r="20" ht="14.25" customHeight="1">
      <c r="B20" s="50">
        <f t="shared" si="3"/>
        <v>14</v>
      </c>
      <c r="C20" s="24">
        <f t="shared" si="4"/>
        <v>2</v>
      </c>
      <c r="F20" s="30">
        <f>+Model!G108+Model!G333</f>
        <v>0</v>
      </c>
      <c r="G20" s="30">
        <f>+Model!H108+Model!H333</f>
        <v>0</v>
      </c>
      <c r="H20" s="30">
        <f>+Model!I108+Model!I333</f>
        <v>0</v>
      </c>
      <c r="I20" s="30">
        <f>+Model!J108+Model!J333</f>
        <v>0</v>
      </c>
      <c r="J20" s="30">
        <f>+Model!K108+Model!K333</f>
        <v>0</v>
      </c>
      <c r="K20" s="30">
        <f>+Model!L108+Model!L333</f>
        <v>0</v>
      </c>
      <c r="L20" s="30">
        <f>+Model!M108+Model!M333</f>
        <v>0</v>
      </c>
      <c r="M20" s="30">
        <f>+Model!N108+Model!N333</f>
        <v>0</v>
      </c>
      <c r="N20" s="30">
        <f>+Model!O108+Model!O333</f>
        <v>0</v>
      </c>
      <c r="O20" s="30">
        <f>+Model!P108+Model!P333</f>
        <v>0</v>
      </c>
      <c r="P20" s="30">
        <f>+Model!Q108+Model!Q333</f>
        <v>0</v>
      </c>
      <c r="Q20" s="30">
        <f>+Model!R108+Model!R333</f>
        <v>0</v>
      </c>
      <c r="R20" s="30">
        <f>+Model!S108+Model!S333</f>
        <v>0</v>
      </c>
      <c r="S20" s="30">
        <f>+Model!T108+Model!T333</f>
        <v>8.561318732</v>
      </c>
      <c r="T20" s="30">
        <f>+Model!U108+Model!U333</f>
        <v>8.24026928</v>
      </c>
      <c r="U20" s="30">
        <f>+Model!V108+Model!V333</f>
        <v>7.931259182</v>
      </c>
      <c r="V20" s="30">
        <f>+Model!W108+Model!W333</f>
        <v>7.633836963</v>
      </c>
      <c r="W20" s="30">
        <f>+Model!X108+Model!X333</f>
        <v>7.347568076</v>
      </c>
      <c r="X20" s="30">
        <f>+Model!Y108+Model!Y333</f>
        <v>7.072034274</v>
      </c>
      <c r="Y20" s="30">
        <f>+Model!Z108+Model!Z333</f>
        <v>6.806832988</v>
      </c>
      <c r="Z20" s="30">
        <f>+Model!AA108+Model!AA333</f>
        <v>6.551576751</v>
      </c>
      <c r="AA20" s="30">
        <f>+Model!AB108+Model!AB333</f>
        <v>6.305892623</v>
      </c>
      <c r="AB20" s="30">
        <f>+Model!AC108+Model!AC333</f>
        <v>6.06942165</v>
      </c>
      <c r="AC20" s="30">
        <f>+Model!AD108+Model!AD333</f>
        <v>5.841818338</v>
      </c>
      <c r="AD20" s="30">
        <f>+Model!AE108+Model!AE333</f>
        <v>5.64709106</v>
      </c>
      <c r="AE20" s="30">
        <f>+Model!AF108+Model!AF333</f>
        <v>5.458854691</v>
      </c>
      <c r="AF20" s="30">
        <f>+Model!AG108+Model!AG333</f>
        <v>5.276892868</v>
      </c>
      <c r="AG20" s="30">
        <f>+Model!AH108+Model!AH333</f>
        <v>5.100996439</v>
      </c>
      <c r="AH20" s="30">
        <f>+Model!AI108+Model!AI333</f>
        <v>4.930963225</v>
      </c>
      <c r="AI20" s="30">
        <f>+Model!AJ108+Model!AJ333</f>
        <v>4.766597784</v>
      </c>
      <c r="AJ20" s="30">
        <f>+Model!AK108+Model!AK333</f>
        <v>4.607711191</v>
      </c>
      <c r="AK20" s="30">
        <f>+Model!AL108+Model!AL333</f>
        <v>4.454120818</v>
      </c>
      <c r="AL20" s="30">
        <f>+Model!AM108+Model!AM333</f>
        <v>4.305650124</v>
      </c>
      <c r="AM20" s="30">
        <f>+Model!AN108+Model!AN333</f>
        <v>4.162128453</v>
      </c>
      <c r="AN20" s="30">
        <f>+Model!AO108+Model!AO333</f>
        <v>4.023390838</v>
      </c>
      <c r="AO20" s="30">
        <f>+Model!AP108+Model!AP333</f>
        <v>3.88927781</v>
      </c>
      <c r="AP20" s="30">
        <f>+Model!AQ108+Model!AQ333</f>
        <v>3.775840541</v>
      </c>
      <c r="AQ20" s="30">
        <f>+Model!AR108+Model!AR333</f>
        <v>3.665711858</v>
      </c>
      <c r="AR20" s="30">
        <f>+Model!AS108+Model!AS333</f>
        <v>3.558795262</v>
      </c>
      <c r="AS20" s="30">
        <f>+Model!AT108+Model!AT333</f>
        <v>3.454997067</v>
      </c>
      <c r="AT20" s="30">
        <f>+Model!AU108+Model!AU333</f>
        <v>3.354226319</v>
      </c>
      <c r="AU20" s="30">
        <f>+Model!AV108+Model!AV333</f>
        <v>3.256394719</v>
      </c>
      <c r="AV20" s="30">
        <f>+Model!AW108+Model!AW333</f>
        <v>3.161416539</v>
      </c>
      <c r="AW20" s="30">
        <f>+Model!AX108+Model!AX333</f>
        <v>3.069208557</v>
      </c>
      <c r="AX20" s="30">
        <f>+Model!AY108+Model!AY333</f>
        <v>2.979689974</v>
      </c>
      <c r="AY20" s="30">
        <f>+Model!AZ108+Model!AZ333</f>
        <v>2.89278235</v>
      </c>
      <c r="AZ20" s="30">
        <f>+Model!BA108+Model!BA333</f>
        <v>2.808409531</v>
      </c>
      <c r="BA20" s="30">
        <f>+Model!BB108+Model!BB333</f>
        <v>2.726497586</v>
      </c>
      <c r="BB20" s="30">
        <f>+Model!BC108+Model!BC333</f>
        <v>2.658335147</v>
      </c>
      <c r="BC20" s="30">
        <f>+Model!BD108+Model!BD333</f>
        <v>2.591876768</v>
      </c>
      <c r="BD20" s="30">
        <f>+Model!BE108+Model!BE333</f>
        <v>2.527079849</v>
      </c>
      <c r="BE20" s="30">
        <f>+Model!BF108+Model!BF333</f>
        <v>2.463902853</v>
      </c>
      <c r="BF20" s="30">
        <f>+Model!BG108+Model!BG333</f>
        <v>2.402305281</v>
      </c>
      <c r="BG20" s="30">
        <f>+Model!BH108+Model!BH333</f>
        <v>2.342247649</v>
      </c>
      <c r="BH20" s="30">
        <f>+Model!BI108+Model!BI333</f>
        <v>2.283691458</v>
      </c>
      <c r="BI20" s="30">
        <f>+Model!BJ108+Model!BJ333</f>
        <v>2.226599172</v>
      </c>
      <c r="BJ20" s="30">
        <f>+Model!BK108+Model!BK333</f>
        <v>2.170934192</v>
      </c>
      <c r="BK20" s="30">
        <f>+Model!BL108+Model!BL333</f>
        <v>2.116660838</v>
      </c>
      <c r="BL20" s="30">
        <f>+Model!BM108+Model!BM333</f>
        <v>2.063744317</v>
      </c>
      <c r="BM20" s="30">
        <f>+Model!BN108+Model!BN333</f>
        <v>2.012150709</v>
      </c>
    </row>
    <row r="21" ht="14.25" customHeight="1">
      <c r="B21" s="50">
        <f t="shared" si="3"/>
        <v>15</v>
      </c>
      <c r="C21" s="24">
        <f t="shared" si="4"/>
        <v>2</v>
      </c>
      <c r="F21" s="30">
        <f>+Model!G109+Model!G334</f>
        <v>0</v>
      </c>
      <c r="G21" s="30">
        <f>+Model!H109+Model!H334</f>
        <v>0</v>
      </c>
      <c r="H21" s="30">
        <f>+Model!I109+Model!I334</f>
        <v>0</v>
      </c>
      <c r="I21" s="30">
        <f>+Model!J109+Model!J334</f>
        <v>0</v>
      </c>
      <c r="J21" s="30">
        <f>+Model!K109+Model!K334</f>
        <v>0</v>
      </c>
      <c r="K21" s="30">
        <f>+Model!L109+Model!L334</f>
        <v>0</v>
      </c>
      <c r="L21" s="30">
        <f>+Model!M109+Model!M334</f>
        <v>0</v>
      </c>
      <c r="M21" s="30">
        <f>+Model!N109+Model!N334</f>
        <v>0</v>
      </c>
      <c r="N21" s="30">
        <f>+Model!O109+Model!O334</f>
        <v>0</v>
      </c>
      <c r="O21" s="30">
        <f>+Model!P109+Model!P334</f>
        <v>0</v>
      </c>
      <c r="P21" s="30">
        <f>+Model!Q109+Model!Q334</f>
        <v>0</v>
      </c>
      <c r="Q21" s="30">
        <f>+Model!R109+Model!R334</f>
        <v>0</v>
      </c>
      <c r="R21" s="30">
        <f>+Model!S109+Model!S334</f>
        <v>0</v>
      </c>
      <c r="S21" s="30">
        <f>+Model!T109+Model!T334</f>
        <v>0</v>
      </c>
      <c r="T21" s="30">
        <f>+Model!U109+Model!U334</f>
        <v>9.876224231</v>
      </c>
      <c r="U21" s="30">
        <f>+Model!V109+Model!V334</f>
        <v>9.505865822</v>
      </c>
      <c r="V21" s="30">
        <f>+Model!W109+Model!W334</f>
        <v>9.149395854</v>
      </c>
      <c r="W21" s="30">
        <f>+Model!X109+Model!X334</f>
        <v>8.806293509</v>
      </c>
      <c r="X21" s="30">
        <f>+Model!Y109+Model!Y334</f>
        <v>8.476057503</v>
      </c>
      <c r="Y21" s="30">
        <f>+Model!Z109+Model!Z334</f>
        <v>8.158205346</v>
      </c>
      <c r="Z21" s="30">
        <f>+Model!AA109+Model!AA334</f>
        <v>7.852272646</v>
      </c>
      <c r="AA21" s="30">
        <f>+Model!AB109+Model!AB334</f>
        <v>7.557812422</v>
      </c>
      <c r="AB21" s="30">
        <f>+Model!AC109+Model!AC334</f>
        <v>7.274394456</v>
      </c>
      <c r="AC21" s="30">
        <f>+Model!AD109+Model!AD334</f>
        <v>7.001604664</v>
      </c>
      <c r="AD21" s="30">
        <f>+Model!AE109+Model!AE334</f>
        <v>6.768217842</v>
      </c>
      <c r="AE21" s="30">
        <f>+Model!AF109+Model!AF334</f>
        <v>6.54261058</v>
      </c>
      <c r="AF21" s="30">
        <f>+Model!AG109+Model!AG334</f>
        <v>6.324523561</v>
      </c>
      <c r="AG21" s="30">
        <f>+Model!AH109+Model!AH334</f>
        <v>6.113706109</v>
      </c>
      <c r="AH21" s="30">
        <f>+Model!AI109+Model!AI334</f>
        <v>5.909915905</v>
      </c>
      <c r="AI21" s="30">
        <f>+Model!AJ109+Model!AJ334</f>
        <v>5.712918708</v>
      </c>
      <c r="AJ21" s="30">
        <f>+Model!AK109+Model!AK334</f>
        <v>5.522488085</v>
      </c>
      <c r="AK21" s="30">
        <f>+Model!AL109+Model!AL334</f>
        <v>5.338405149</v>
      </c>
      <c r="AL21" s="30">
        <f>+Model!AM109+Model!AM334</f>
        <v>5.16045831</v>
      </c>
      <c r="AM21" s="30">
        <f>+Model!AN109+Model!AN334</f>
        <v>4.988443033</v>
      </c>
      <c r="AN21" s="30">
        <f>+Model!AO109+Model!AO334</f>
        <v>4.822161599</v>
      </c>
      <c r="AO21" s="30">
        <f>+Model!AP109+Model!AP334</f>
        <v>4.661422879</v>
      </c>
      <c r="AP21" s="30">
        <f>+Model!AQ109+Model!AQ334</f>
        <v>4.525464712</v>
      </c>
      <c r="AQ21" s="30">
        <f>+Model!AR109+Model!AR334</f>
        <v>4.393471991</v>
      </c>
      <c r="AR21" s="30">
        <f>+Model!AS109+Model!AS334</f>
        <v>4.265329058</v>
      </c>
      <c r="AS21" s="30">
        <f>+Model!AT109+Model!AT334</f>
        <v>4.140923627</v>
      </c>
      <c r="AT21" s="30">
        <f>+Model!AU109+Model!AU334</f>
        <v>4.020146688</v>
      </c>
      <c r="AU21" s="30">
        <f>+Model!AV109+Model!AV334</f>
        <v>3.902892409</v>
      </c>
      <c r="AV21" s="30">
        <f>+Model!AW109+Model!AW334</f>
        <v>3.789058048</v>
      </c>
      <c r="AW21" s="30">
        <f>+Model!AX109+Model!AX334</f>
        <v>3.678543854</v>
      </c>
      <c r="AX21" s="30">
        <f>+Model!AY109+Model!AY334</f>
        <v>3.571252992</v>
      </c>
      <c r="AY21" s="30">
        <f>+Model!AZ109+Model!AZ334</f>
        <v>3.467091446</v>
      </c>
      <c r="AZ21" s="30">
        <f>+Model!BA109+Model!BA334</f>
        <v>3.365967946</v>
      </c>
      <c r="BA21" s="30">
        <f>+Model!BB109+Model!BB334</f>
        <v>3.267793881</v>
      </c>
      <c r="BB21" s="30">
        <f>+Model!BC109+Model!BC334</f>
        <v>3.186099034</v>
      </c>
      <c r="BC21" s="30">
        <f>+Model!BD109+Model!BD334</f>
        <v>3.106446558</v>
      </c>
      <c r="BD21" s="30">
        <f>+Model!BE109+Model!BE334</f>
        <v>3.028785394</v>
      </c>
      <c r="BE21" s="30">
        <f>+Model!BF109+Model!BF334</f>
        <v>2.953065759</v>
      </c>
      <c r="BF21" s="30">
        <f>+Model!BG109+Model!BG334</f>
        <v>2.879239115</v>
      </c>
      <c r="BG21" s="30">
        <f>+Model!BH109+Model!BH334</f>
        <v>2.807258137</v>
      </c>
      <c r="BH21" s="30">
        <f>+Model!BI109+Model!BI334</f>
        <v>2.737076684</v>
      </c>
      <c r="BI21" s="30">
        <f>+Model!BJ109+Model!BJ334</f>
        <v>2.668649767</v>
      </c>
      <c r="BJ21" s="30">
        <f>+Model!BK109+Model!BK334</f>
        <v>2.601933523</v>
      </c>
      <c r="BK21" s="30">
        <f>+Model!BL109+Model!BL334</f>
        <v>2.536885185</v>
      </c>
      <c r="BL21" s="30">
        <f>+Model!BM109+Model!BM334</f>
        <v>2.473463055</v>
      </c>
      <c r="BM21" s="30">
        <f>+Model!BN109+Model!BN334</f>
        <v>2.411626479</v>
      </c>
    </row>
    <row r="22" ht="14.25" customHeight="1">
      <c r="B22" s="50">
        <f t="shared" si="3"/>
        <v>16</v>
      </c>
      <c r="C22" s="24">
        <f t="shared" si="4"/>
        <v>2</v>
      </c>
      <c r="F22" s="30">
        <f>+Model!G110+Model!G335</f>
        <v>0</v>
      </c>
      <c r="G22" s="30">
        <f>+Model!H110+Model!H335</f>
        <v>0</v>
      </c>
      <c r="H22" s="30">
        <f>+Model!I110+Model!I335</f>
        <v>0</v>
      </c>
      <c r="I22" s="30">
        <f>+Model!J110+Model!J335</f>
        <v>0</v>
      </c>
      <c r="J22" s="30">
        <f>+Model!K110+Model!K335</f>
        <v>0</v>
      </c>
      <c r="K22" s="30">
        <f>+Model!L110+Model!L335</f>
        <v>0</v>
      </c>
      <c r="L22" s="30">
        <f>+Model!M110+Model!M335</f>
        <v>0</v>
      </c>
      <c r="M22" s="30">
        <f>+Model!N110+Model!N335</f>
        <v>0</v>
      </c>
      <c r="N22" s="30">
        <f>+Model!O110+Model!O335</f>
        <v>0</v>
      </c>
      <c r="O22" s="30">
        <f>+Model!P110+Model!P335</f>
        <v>0</v>
      </c>
      <c r="P22" s="30">
        <f>+Model!Q110+Model!Q335</f>
        <v>0</v>
      </c>
      <c r="Q22" s="30">
        <f>+Model!R110+Model!R335</f>
        <v>0</v>
      </c>
      <c r="R22" s="30">
        <f>+Model!S110+Model!S335</f>
        <v>0</v>
      </c>
      <c r="S22" s="30">
        <f>+Model!T110+Model!T335</f>
        <v>0</v>
      </c>
      <c r="T22" s="30">
        <f>+Model!U110+Model!U335</f>
        <v>0</v>
      </c>
      <c r="U22" s="30">
        <f>+Model!V110+Model!V335</f>
        <v>10.16232217</v>
      </c>
      <c r="V22" s="30">
        <f>+Model!W110+Model!W335</f>
        <v>9.781235088</v>
      </c>
      <c r="W22" s="30">
        <f>+Model!X110+Model!X335</f>
        <v>9.414438772</v>
      </c>
      <c r="X22" s="30">
        <f>+Model!Y110+Model!Y335</f>
        <v>9.061397318</v>
      </c>
      <c r="Y22" s="30">
        <f>+Model!Z110+Model!Z335</f>
        <v>8.721594919</v>
      </c>
      <c r="Z22" s="30">
        <f>+Model!AA110+Model!AA335</f>
        <v>8.394535109</v>
      </c>
      <c r="AA22" s="30">
        <f>+Model!AB110+Model!AB335</f>
        <v>8.079740043</v>
      </c>
      <c r="AB22" s="30">
        <f>+Model!AC110+Model!AC335</f>
        <v>7.776749791</v>
      </c>
      <c r="AC22" s="30">
        <f>+Model!AD110+Model!AD335</f>
        <v>7.485121674</v>
      </c>
      <c r="AD22" s="30">
        <f>+Model!AE110+Model!AE335</f>
        <v>7.235617618</v>
      </c>
      <c r="AE22" s="30">
        <f>+Model!AF110+Model!AF335</f>
        <v>6.994430364</v>
      </c>
      <c r="AF22" s="30">
        <f>+Model!AG110+Model!AG335</f>
        <v>6.761282685</v>
      </c>
      <c r="AG22" s="30">
        <f>+Model!AH110+Model!AH335</f>
        <v>6.535906596</v>
      </c>
      <c r="AH22" s="30">
        <f>+Model!AI110+Model!AI335</f>
        <v>6.318043043</v>
      </c>
      <c r="AI22" s="30">
        <f>+Model!AJ110+Model!AJ335</f>
        <v>6.107441608</v>
      </c>
      <c r="AJ22" s="30">
        <f>+Model!AK110+Model!AK335</f>
        <v>5.903860221</v>
      </c>
      <c r="AK22" s="30">
        <f>+Model!AL110+Model!AL335</f>
        <v>5.70706488</v>
      </c>
      <c r="AL22" s="30">
        <f>+Model!AM110+Model!AM335</f>
        <v>5.516829384</v>
      </c>
      <c r="AM22" s="30">
        <f>+Model!AN110+Model!AN335</f>
        <v>5.332935072</v>
      </c>
      <c r="AN22" s="30">
        <f>+Model!AO110+Model!AO335</f>
        <v>5.155170569</v>
      </c>
      <c r="AO22" s="30">
        <f>+Model!AP110+Model!AP335</f>
        <v>4.98333155</v>
      </c>
      <c r="AP22" s="30">
        <f>+Model!AQ110+Model!AQ335</f>
        <v>4.83798438</v>
      </c>
      <c r="AQ22" s="30">
        <f>+Model!AR110+Model!AR335</f>
        <v>4.696876502</v>
      </c>
      <c r="AR22" s="30">
        <f>+Model!AS110+Model!AS335</f>
        <v>4.559884271</v>
      </c>
      <c r="AS22" s="30">
        <f>+Model!AT110+Model!AT335</f>
        <v>4.426887646</v>
      </c>
      <c r="AT22" s="30">
        <f>+Model!AU110+Model!AU335</f>
        <v>4.29777009</v>
      </c>
      <c r="AU22" s="30">
        <f>+Model!AV110+Model!AV335</f>
        <v>4.172418462</v>
      </c>
      <c r="AV22" s="30">
        <f>+Model!AW110+Model!AW335</f>
        <v>4.050722924</v>
      </c>
      <c r="AW22" s="30">
        <f>+Model!AX110+Model!AX335</f>
        <v>3.932576839</v>
      </c>
      <c r="AX22" s="30">
        <f>+Model!AY110+Model!AY335</f>
        <v>3.817876681</v>
      </c>
      <c r="AY22" s="30">
        <f>+Model!AZ110+Model!AZ335</f>
        <v>3.706521944</v>
      </c>
      <c r="AZ22" s="30">
        <f>+Model!BA110+Model!BA335</f>
        <v>3.598415054</v>
      </c>
      <c r="BA22" s="30">
        <f>+Model!BB110+Model!BB335</f>
        <v>3.493461282</v>
      </c>
      <c r="BB22" s="30">
        <f>+Model!BC110+Model!BC335</f>
        <v>3.40612475</v>
      </c>
      <c r="BC22" s="30">
        <f>+Model!BD110+Model!BD335</f>
        <v>3.320971631</v>
      </c>
      <c r="BD22" s="30">
        <f>+Model!BE110+Model!BE335</f>
        <v>3.23794734</v>
      </c>
      <c r="BE22" s="30">
        <f>+Model!BF110+Model!BF335</f>
        <v>3.156998657</v>
      </c>
      <c r="BF22" s="30">
        <f>+Model!BG110+Model!BG335</f>
        <v>3.07807369</v>
      </c>
      <c r="BG22" s="30">
        <f>+Model!BH110+Model!BH335</f>
        <v>3.001121848</v>
      </c>
      <c r="BH22" s="30">
        <f>+Model!BI110+Model!BI335</f>
        <v>2.926093802</v>
      </c>
      <c r="BI22" s="30">
        <f>+Model!BJ110+Model!BJ335</f>
        <v>2.852941457</v>
      </c>
      <c r="BJ22" s="30">
        <f>+Model!BK110+Model!BK335</f>
        <v>2.78161792</v>
      </c>
      <c r="BK22" s="30">
        <f>+Model!BL110+Model!BL335</f>
        <v>2.712077472</v>
      </c>
      <c r="BL22" s="30">
        <f>+Model!BM110+Model!BM335</f>
        <v>2.644275536</v>
      </c>
      <c r="BM22" s="30">
        <f>+Model!BN110+Model!BN335</f>
        <v>2.578168647</v>
      </c>
    </row>
    <row r="23" ht="14.25" customHeight="1">
      <c r="B23" s="50">
        <f t="shared" si="3"/>
        <v>17</v>
      </c>
      <c r="C23" s="24">
        <f t="shared" si="4"/>
        <v>2</v>
      </c>
      <c r="F23" s="30">
        <f>+Model!G111+Model!G336</f>
        <v>0</v>
      </c>
      <c r="G23" s="30">
        <f>+Model!H111+Model!H336</f>
        <v>0</v>
      </c>
      <c r="H23" s="30">
        <f>+Model!I111+Model!I336</f>
        <v>0</v>
      </c>
      <c r="I23" s="30">
        <f>+Model!J111+Model!J336</f>
        <v>0</v>
      </c>
      <c r="J23" s="30">
        <f>+Model!K111+Model!K336</f>
        <v>0</v>
      </c>
      <c r="K23" s="30">
        <f>+Model!L111+Model!L336</f>
        <v>0</v>
      </c>
      <c r="L23" s="30">
        <f>+Model!M111+Model!M336</f>
        <v>0</v>
      </c>
      <c r="M23" s="30">
        <f>+Model!N111+Model!N336</f>
        <v>0</v>
      </c>
      <c r="N23" s="30">
        <f>+Model!O111+Model!O336</f>
        <v>0</v>
      </c>
      <c r="O23" s="30">
        <f>+Model!P111+Model!P336</f>
        <v>0</v>
      </c>
      <c r="P23" s="30">
        <f>+Model!Q111+Model!Q336</f>
        <v>0</v>
      </c>
      <c r="Q23" s="30">
        <f>+Model!R111+Model!R336</f>
        <v>0</v>
      </c>
      <c r="R23" s="30">
        <f>+Model!S111+Model!S336</f>
        <v>0</v>
      </c>
      <c r="S23" s="30">
        <f>+Model!T111+Model!T336</f>
        <v>0</v>
      </c>
      <c r="T23" s="30">
        <f>+Model!U111+Model!U336</f>
        <v>0</v>
      </c>
      <c r="U23" s="30">
        <f>+Model!V111+Model!V336</f>
        <v>0</v>
      </c>
      <c r="V23" s="30">
        <f>+Model!W111+Model!W336</f>
        <v>11.52130794</v>
      </c>
      <c r="W23" s="30">
        <f>+Model!X111+Model!X336</f>
        <v>11.0892589</v>
      </c>
      <c r="X23" s="30">
        <f>+Model!Y111+Model!Y336</f>
        <v>10.67341169</v>
      </c>
      <c r="Y23" s="30">
        <f>+Model!Z111+Model!Z336</f>
        <v>10.27315875</v>
      </c>
      <c r="Z23" s="30">
        <f>+Model!AA111+Model!AA336</f>
        <v>9.887915295</v>
      </c>
      <c r="AA23" s="30">
        <f>+Model!AB111+Model!AB336</f>
        <v>9.517118472</v>
      </c>
      <c r="AB23" s="30">
        <f>+Model!AC111+Model!AC336</f>
        <v>9.160226529</v>
      </c>
      <c r="AC23" s="30">
        <f>+Model!AD111+Model!AD336</f>
        <v>8.816718034</v>
      </c>
      <c r="AD23" s="30">
        <f>+Model!AE111+Model!AE336</f>
        <v>8.522827433</v>
      </c>
      <c r="AE23" s="30">
        <f>+Model!AF111+Model!AF336</f>
        <v>8.238733185</v>
      </c>
      <c r="AF23" s="30">
        <f>+Model!AG111+Model!AG336</f>
        <v>7.964108746</v>
      </c>
      <c r="AG23" s="30">
        <f>+Model!AH111+Model!AH336</f>
        <v>7.698638454</v>
      </c>
      <c r="AH23" s="30">
        <f>+Model!AI111+Model!AI336</f>
        <v>7.442017172</v>
      </c>
      <c r="AI23" s="30">
        <f>+Model!AJ111+Model!AJ336</f>
        <v>7.193949933</v>
      </c>
      <c r="AJ23" s="30">
        <f>+Model!AK111+Model!AK336</f>
        <v>6.954151602</v>
      </c>
      <c r="AK23" s="30">
        <f>+Model!AL111+Model!AL336</f>
        <v>6.722346549</v>
      </c>
      <c r="AL23" s="30">
        <f>+Model!AM111+Model!AM336</f>
        <v>6.498268331</v>
      </c>
      <c r="AM23" s="30">
        <f>+Model!AN111+Model!AN336</f>
        <v>6.281659386</v>
      </c>
      <c r="AN23" s="30">
        <f>+Model!AO111+Model!AO336</f>
        <v>6.07227074</v>
      </c>
      <c r="AO23" s="30">
        <f>+Model!AP111+Model!AP336</f>
        <v>5.869861715</v>
      </c>
      <c r="AP23" s="30">
        <f>+Model!AQ111+Model!AQ336</f>
        <v>5.698657415</v>
      </c>
      <c r="AQ23" s="30">
        <f>+Model!AR111+Model!AR336</f>
        <v>5.532446574</v>
      </c>
      <c r="AR23" s="30">
        <f>+Model!AS111+Model!AS336</f>
        <v>5.371083549</v>
      </c>
      <c r="AS23" s="30">
        <f>+Model!AT111+Model!AT336</f>
        <v>5.214426945</v>
      </c>
      <c r="AT23" s="30">
        <f>+Model!AU111+Model!AU336</f>
        <v>5.062339493</v>
      </c>
      <c r="AU23" s="30">
        <f>+Model!AV111+Model!AV336</f>
        <v>4.914687924</v>
      </c>
      <c r="AV23" s="30">
        <f>+Model!AW111+Model!AW336</f>
        <v>4.77134286</v>
      </c>
      <c r="AW23" s="30">
        <f>+Model!AX111+Model!AX336</f>
        <v>4.632178693</v>
      </c>
      <c r="AX23" s="30">
        <f>+Model!AY111+Model!AY336</f>
        <v>4.497073481</v>
      </c>
      <c r="AY23" s="30">
        <f>+Model!AZ111+Model!AZ336</f>
        <v>4.365908838</v>
      </c>
      <c r="AZ23" s="30">
        <f>+Model!BA111+Model!BA336</f>
        <v>4.23856983</v>
      </c>
      <c r="BA23" s="30">
        <f>+Model!BB111+Model!BB336</f>
        <v>4.114944877</v>
      </c>
      <c r="BB23" s="30">
        <f>+Model!BC111+Model!BC336</f>
        <v>4.012071255</v>
      </c>
      <c r="BC23" s="30">
        <f>+Model!BD111+Model!BD336</f>
        <v>3.911769474</v>
      </c>
      <c r="BD23" s="30">
        <f>+Model!BE111+Model!BE336</f>
        <v>3.813975237</v>
      </c>
      <c r="BE23" s="30">
        <f>+Model!BF111+Model!BF336</f>
        <v>3.718625856</v>
      </c>
      <c r="BF23" s="30">
        <f>+Model!BG111+Model!BG336</f>
        <v>3.625660209</v>
      </c>
      <c r="BG23" s="30">
        <f>+Model!BH111+Model!BH336</f>
        <v>3.535018704</v>
      </c>
      <c r="BH23" s="30">
        <f>+Model!BI111+Model!BI336</f>
        <v>3.446643237</v>
      </c>
      <c r="BI23" s="30">
        <f>+Model!BJ111+Model!BJ336</f>
        <v>3.360477156</v>
      </c>
      <c r="BJ23" s="30">
        <f>+Model!BK111+Model!BK336</f>
        <v>3.276465227</v>
      </c>
      <c r="BK23" s="30">
        <f>+Model!BL111+Model!BL336</f>
        <v>3.194553596</v>
      </c>
      <c r="BL23" s="30">
        <f>+Model!BM111+Model!BM336</f>
        <v>3.114689756</v>
      </c>
      <c r="BM23" s="30">
        <f>+Model!BN111+Model!BN336</f>
        <v>3.036822512</v>
      </c>
    </row>
    <row r="24" ht="14.25" customHeight="1">
      <c r="B24" s="50">
        <f t="shared" si="3"/>
        <v>18</v>
      </c>
      <c r="C24" s="24">
        <f t="shared" si="4"/>
        <v>2</v>
      </c>
      <c r="F24" s="30">
        <f>+Model!G112+Model!G337</f>
        <v>0</v>
      </c>
      <c r="G24" s="30">
        <f>+Model!H112+Model!H337</f>
        <v>0</v>
      </c>
      <c r="H24" s="30">
        <f>+Model!I112+Model!I337</f>
        <v>0</v>
      </c>
      <c r="I24" s="30">
        <f>+Model!J112+Model!J337</f>
        <v>0</v>
      </c>
      <c r="J24" s="30">
        <f>+Model!K112+Model!K337</f>
        <v>0</v>
      </c>
      <c r="K24" s="30">
        <f>+Model!L112+Model!L337</f>
        <v>0</v>
      </c>
      <c r="L24" s="30">
        <f>+Model!M112+Model!M337</f>
        <v>0</v>
      </c>
      <c r="M24" s="30">
        <f>+Model!N112+Model!N337</f>
        <v>0</v>
      </c>
      <c r="N24" s="30">
        <f>+Model!O112+Model!O337</f>
        <v>0</v>
      </c>
      <c r="O24" s="30">
        <f>+Model!P112+Model!P337</f>
        <v>0</v>
      </c>
      <c r="P24" s="30">
        <f>+Model!Q112+Model!Q337</f>
        <v>0</v>
      </c>
      <c r="Q24" s="30">
        <f>+Model!R112+Model!R337</f>
        <v>0</v>
      </c>
      <c r="R24" s="30">
        <f>+Model!S112+Model!S337</f>
        <v>0</v>
      </c>
      <c r="S24" s="30">
        <f>+Model!T112+Model!T337</f>
        <v>0</v>
      </c>
      <c r="T24" s="30">
        <f>+Model!U112+Model!U337</f>
        <v>0</v>
      </c>
      <c r="U24" s="30">
        <f>+Model!V112+Model!V337</f>
        <v>0</v>
      </c>
      <c r="V24" s="30">
        <f>+Model!W112+Model!W337</f>
        <v>0</v>
      </c>
      <c r="W24" s="30">
        <f>+Model!X112+Model!X337</f>
        <v>11.85501258</v>
      </c>
      <c r="X24" s="30">
        <f>+Model!Y112+Model!Y337</f>
        <v>11.41044961</v>
      </c>
      <c r="Y24" s="30">
        <f>+Model!Z112+Model!Z337</f>
        <v>10.98255775</v>
      </c>
      <c r="Z24" s="30">
        <f>+Model!AA112+Model!AA337</f>
        <v>10.57071183</v>
      </c>
      <c r="AA24" s="30">
        <f>+Model!AB112+Model!AB337</f>
        <v>10.17431014</v>
      </c>
      <c r="AB24" s="30">
        <f>+Model!AC112+Model!AC337</f>
        <v>9.792773507</v>
      </c>
      <c r="AC24" s="30">
        <f>+Model!AD112+Model!AD337</f>
        <v>9.425544501</v>
      </c>
      <c r="AD24" s="30">
        <f>+Model!AE112+Model!AE337</f>
        <v>9.111359684</v>
      </c>
      <c r="AE24" s="30">
        <f>+Model!AF112+Model!AF337</f>
        <v>8.807647694</v>
      </c>
      <c r="AF24" s="30">
        <f>+Model!AG112+Model!AG337</f>
        <v>8.514059438</v>
      </c>
      <c r="AG24" s="30">
        <f>+Model!AH112+Model!AH337</f>
        <v>8.230257457</v>
      </c>
      <c r="AH24" s="30">
        <f>+Model!AI112+Model!AI337</f>
        <v>7.955915542</v>
      </c>
      <c r="AI24" s="30">
        <f>+Model!AJ112+Model!AJ337</f>
        <v>7.690718357</v>
      </c>
      <c r="AJ24" s="30">
        <f>+Model!AK112+Model!AK337</f>
        <v>7.434361078</v>
      </c>
      <c r="AK24" s="30">
        <f>+Model!AL112+Model!AL337</f>
        <v>7.186549042</v>
      </c>
      <c r="AL24" s="30">
        <f>+Model!AM112+Model!AM337</f>
        <v>6.946997408</v>
      </c>
      <c r="AM24" s="30">
        <f>+Model!AN112+Model!AN337</f>
        <v>6.715430827</v>
      </c>
      <c r="AN24" s="30">
        <f>+Model!AO112+Model!AO337</f>
        <v>6.491583133</v>
      </c>
      <c r="AO24" s="30">
        <f>+Model!AP112+Model!AP337</f>
        <v>6.275197029</v>
      </c>
      <c r="AP24" s="30">
        <f>+Model!AQ112+Model!AQ337</f>
        <v>6.092170449</v>
      </c>
      <c r="AQ24" s="30">
        <f>+Model!AR112+Model!AR337</f>
        <v>5.914482144</v>
      </c>
      <c r="AR24" s="30">
        <f>+Model!AS112+Model!AS337</f>
        <v>5.741976415</v>
      </c>
      <c r="AS24" s="30">
        <f>+Model!AT112+Model!AT337</f>
        <v>5.574502103</v>
      </c>
      <c r="AT24" s="30">
        <f>+Model!AU112+Model!AU337</f>
        <v>5.411912458</v>
      </c>
      <c r="AU24" s="30">
        <f>+Model!AV112+Model!AV337</f>
        <v>5.254065011</v>
      </c>
      <c r="AV24" s="30">
        <f>+Model!AW112+Model!AW337</f>
        <v>5.100821448</v>
      </c>
      <c r="AW24" s="30">
        <f>+Model!AX112+Model!AX337</f>
        <v>4.952047489</v>
      </c>
      <c r="AX24" s="30">
        <f>+Model!AY112+Model!AY337</f>
        <v>4.807612771</v>
      </c>
      <c r="AY24" s="30">
        <f>+Model!AZ112+Model!AZ337</f>
        <v>4.667390732</v>
      </c>
      <c r="AZ24" s="30">
        <f>+Model!BA112+Model!BA337</f>
        <v>4.531258502</v>
      </c>
      <c r="BA24" s="30">
        <f>+Model!BB112+Model!BB337</f>
        <v>4.399096796</v>
      </c>
      <c r="BB24" s="30">
        <f>+Model!BC112+Model!BC337</f>
        <v>4.289119376</v>
      </c>
      <c r="BC24" s="30">
        <f>+Model!BD112+Model!BD337</f>
        <v>4.181891392</v>
      </c>
      <c r="BD24" s="30">
        <f>+Model!BE112+Model!BE337</f>
        <v>4.077344107</v>
      </c>
      <c r="BE24" s="30">
        <f>+Model!BF112+Model!BF337</f>
        <v>3.975410504</v>
      </c>
      <c r="BF24" s="30">
        <f>+Model!BG112+Model!BG337</f>
        <v>3.876025242</v>
      </c>
      <c r="BG24" s="30">
        <f>+Model!BH112+Model!BH337</f>
        <v>3.77912461</v>
      </c>
      <c r="BH24" s="30">
        <f>+Model!BI112+Model!BI337</f>
        <v>3.684646495</v>
      </c>
      <c r="BI24" s="30">
        <f>+Model!BJ112+Model!BJ337</f>
        <v>3.592530333</v>
      </c>
      <c r="BJ24" s="30">
        <f>+Model!BK112+Model!BK337</f>
        <v>3.502717075</v>
      </c>
      <c r="BK24" s="30">
        <f>+Model!BL112+Model!BL337</f>
        <v>3.415149148</v>
      </c>
      <c r="BL24" s="30">
        <f>+Model!BM112+Model!BM337</f>
        <v>3.329770419</v>
      </c>
      <c r="BM24" s="30">
        <f>+Model!BN112+Model!BN337</f>
        <v>3.246526159</v>
      </c>
    </row>
    <row r="25" ht="14.25" customHeight="1">
      <c r="B25" s="50">
        <f t="shared" si="3"/>
        <v>19</v>
      </c>
      <c r="C25" s="24">
        <f t="shared" si="4"/>
        <v>2</v>
      </c>
      <c r="F25" s="30">
        <f>+Model!G113+Model!G338</f>
        <v>0</v>
      </c>
      <c r="G25" s="30">
        <f>+Model!H113+Model!H338</f>
        <v>0</v>
      </c>
      <c r="H25" s="30">
        <f>+Model!I113+Model!I338</f>
        <v>0</v>
      </c>
      <c r="I25" s="30">
        <f>+Model!J113+Model!J338</f>
        <v>0</v>
      </c>
      <c r="J25" s="30">
        <f>+Model!K113+Model!K338</f>
        <v>0</v>
      </c>
      <c r="K25" s="30">
        <f>+Model!L113+Model!L338</f>
        <v>0</v>
      </c>
      <c r="L25" s="30">
        <f>+Model!M113+Model!M338</f>
        <v>0</v>
      </c>
      <c r="M25" s="30">
        <f>+Model!N113+Model!N338</f>
        <v>0</v>
      </c>
      <c r="N25" s="30">
        <f>+Model!O113+Model!O338</f>
        <v>0</v>
      </c>
      <c r="O25" s="30">
        <f>+Model!P113+Model!P338</f>
        <v>0</v>
      </c>
      <c r="P25" s="30">
        <f>+Model!Q113+Model!Q338</f>
        <v>0</v>
      </c>
      <c r="Q25" s="30">
        <f>+Model!R113+Model!R338</f>
        <v>0</v>
      </c>
      <c r="R25" s="30">
        <f>+Model!S113+Model!S338</f>
        <v>0</v>
      </c>
      <c r="S25" s="30">
        <f>+Model!T113+Model!T338</f>
        <v>0</v>
      </c>
      <c r="T25" s="30">
        <f>+Model!U113+Model!U338</f>
        <v>0</v>
      </c>
      <c r="U25" s="30">
        <f>+Model!V113+Model!V338</f>
        <v>0</v>
      </c>
      <c r="V25" s="30">
        <f>+Model!W113+Model!W338</f>
        <v>0</v>
      </c>
      <c r="W25" s="30">
        <f>+Model!X113+Model!X338</f>
        <v>0</v>
      </c>
      <c r="X25" s="30">
        <f>+Model!Y113+Model!Y338</f>
        <v>13.26541358</v>
      </c>
      <c r="Y25" s="30">
        <f>+Model!Z113+Model!Z338</f>
        <v>12.76796058</v>
      </c>
      <c r="Z25" s="30">
        <f>+Model!AA113+Model!AA338</f>
        <v>12.28916205</v>
      </c>
      <c r="AA25" s="30">
        <f>+Model!AB113+Model!AB338</f>
        <v>11.82831848</v>
      </c>
      <c r="AB25" s="30">
        <f>+Model!AC113+Model!AC338</f>
        <v>11.38475653</v>
      </c>
      <c r="AC25" s="30">
        <f>+Model!AD113+Model!AD338</f>
        <v>10.95782816</v>
      </c>
      <c r="AD25" s="30">
        <f>+Model!AE113+Model!AE338</f>
        <v>10.59256722</v>
      </c>
      <c r="AE25" s="30">
        <f>+Model!AF113+Model!AF338</f>
        <v>10.23948165</v>
      </c>
      <c r="AF25" s="30">
        <f>+Model!AG113+Model!AG338</f>
        <v>9.898165596</v>
      </c>
      <c r="AG25" s="30">
        <f>+Model!AH113+Model!AH338</f>
        <v>9.568226743</v>
      </c>
      <c r="AH25" s="30">
        <f>+Model!AI113+Model!AI338</f>
        <v>9.249285851</v>
      </c>
      <c r="AI25" s="30">
        <f>+Model!AJ113+Model!AJ338</f>
        <v>8.940976323</v>
      </c>
      <c r="AJ25" s="30">
        <f>+Model!AK113+Model!AK338</f>
        <v>8.642943779</v>
      </c>
      <c r="AK25" s="30">
        <f>+Model!AL113+Model!AL338</f>
        <v>8.354845653</v>
      </c>
      <c r="AL25" s="30">
        <f>+Model!AM113+Model!AM338</f>
        <v>8.076350798</v>
      </c>
      <c r="AM25" s="30">
        <f>+Model!AN113+Model!AN338</f>
        <v>7.807139104</v>
      </c>
      <c r="AN25" s="30">
        <f>+Model!AO113+Model!AO338</f>
        <v>7.546901134</v>
      </c>
      <c r="AO25" s="30">
        <f>+Model!AP113+Model!AP338</f>
        <v>7.295337763</v>
      </c>
      <c r="AP25" s="30">
        <f>+Model!AQ113+Model!AQ338</f>
        <v>7.082557078</v>
      </c>
      <c r="AQ25" s="30">
        <f>+Model!AR113+Model!AR338</f>
        <v>6.875982497</v>
      </c>
      <c r="AR25" s="30">
        <f>+Model!AS113+Model!AS338</f>
        <v>6.675433007</v>
      </c>
      <c r="AS25" s="30">
        <f>+Model!AT113+Model!AT338</f>
        <v>6.480732878</v>
      </c>
      <c r="AT25" s="30">
        <f>+Model!AU113+Model!AU338</f>
        <v>6.291711502</v>
      </c>
      <c r="AU25" s="30">
        <f>+Model!AV113+Model!AV338</f>
        <v>6.10820325</v>
      </c>
      <c r="AV25" s="30">
        <f>+Model!AW113+Model!AW338</f>
        <v>5.930047322</v>
      </c>
      <c r="AW25" s="30">
        <f>+Model!AX113+Model!AX338</f>
        <v>5.757087609</v>
      </c>
      <c r="AX25" s="30">
        <f>+Model!AY113+Model!AY338</f>
        <v>5.589172553</v>
      </c>
      <c r="AY25" s="30">
        <f>+Model!AZ113+Model!AZ338</f>
        <v>5.426155021</v>
      </c>
      <c r="AZ25" s="30">
        <f>+Model!BA113+Model!BA338</f>
        <v>5.267892166</v>
      </c>
      <c r="BA25" s="30">
        <f>+Model!BB113+Model!BB338</f>
        <v>5.114245311</v>
      </c>
      <c r="BB25" s="30">
        <f>+Model!BC113+Model!BC338</f>
        <v>4.986389178</v>
      </c>
      <c r="BC25" s="30">
        <f>+Model!BD113+Model!BD338</f>
        <v>4.861729449</v>
      </c>
      <c r="BD25" s="30">
        <f>+Model!BE113+Model!BE338</f>
        <v>4.740186212</v>
      </c>
      <c r="BE25" s="30">
        <f>+Model!BF113+Model!BF338</f>
        <v>4.621681557</v>
      </c>
      <c r="BF25" s="30">
        <f>+Model!BG113+Model!BG338</f>
        <v>4.506139518</v>
      </c>
      <c r="BG25" s="30">
        <f>+Model!BH113+Model!BH338</f>
        <v>4.39348603</v>
      </c>
      <c r="BH25" s="30">
        <f>+Model!BI113+Model!BI338</f>
        <v>4.28364888</v>
      </c>
      <c r="BI25" s="30">
        <f>+Model!BJ113+Model!BJ338</f>
        <v>4.176557658</v>
      </c>
      <c r="BJ25" s="30">
        <f>+Model!BK113+Model!BK338</f>
        <v>4.072143716</v>
      </c>
      <c r="BK25" s="30">
        <f>+Model!BL113+Model!BL338</f>
        <v>3.970340123</v>
      </c>
      <c r="BL25" s="30">
        <f>+Model!BM113+Model!BM338</f>
        <v>3.87108162</v>
      </c>
      <c r="BM25" s="30">
        <f>+Model!BN113+Model!BN338</f>
        <v>3.77430458</v>
      </c>
    </row>
    <row r="26" ht="14.25" customHeight="1">
      <c r="B26" s="50">
        <f t="shared" si="3"/>
        <v>20</v>
      </c>
      <c r="C26" s="24">
        <f t="shared" si="4"/>
        <v>2</v>
      </c>
      <c r="F26" s="30">
        <f>+Model!G114+Model!G339</f>
        <v>0</v>
      </c>
      <c r="G26" s="30">
        <f>+Model!H114+Model!H339</f>
        <v>0</v>
      </c>
      <c r="H26" s="30">
        <f>+Model!I114+Model!I339</f>
        <v>0</v>
      </c>
      <c r="I26" s="30">
        <f>+Model!J114+Model!J339</f>
        <v>0</v>
      </c>
      <c r="J26" s="30">
        <f>+Model!K114+Model!K339</f>
        <v>0</v>
      </c>
      <c r="K26" s="30">
        <f>+Model!L114+Model!L339</f>
        <v>0</v>
      </c>
      <c r="L26" s="30">
        <f>+Model!M114+Model!M339</f>
        <v>0</v>
      </c>
      <c r="M26" s="30">
        <f>+Model!N114+Model!N339</f>
        <v>0</v>
      </c>
      <c r="N26" s="30">
        <f>+Model!O114+Model!O339</f>
        <v>0</v>
      </c>
      <c r="O26" s="30">
        <f>+Model!P114+Model!P339</f>
        <v>0</v>
      </c>
      <c r="P26" s="30">
        <f>+Model!Q114+Model!Q339</f>
        <v>0</v>
      </c>
      <c r="Q26" s="30">
        <f>+Model!R114+Model!R339</f>
        <v>0</v>
      </c>
      <c r="R26" s="30">
        <f>+Model!S114+Model!S339</f>
        <v>0</v>
      </c>
      <c r="S26" s="30">
        <f>+Model!T114+Model!T339</f>
        <v>0</v>
      </c>
      <c r="T26" s="30">
        <f>+Model!U114+Model!U339</f>
        <v>0</v>
      </c>
      <c r="U26" s="30">
        <f>+Model!V114+Model!V339</f>
        <v>0</v>
      </c>
      <c r="V26" s="30">
        <f>+Model!W114+Model!W339</f>
        <v>0</v>
      </c>
      <c r="W26" s="30">
        <f>+Model!X114+Model!X339</f>
        <v>0</v>
      </c>
      <c r="X26" s="30">
        <f>+Model!Y114+Model!Y339</f>
        <v>0</v>
      </c>
      <c r="Y26" s="30">
        <f>+Model!Z114+Model!Z339</f>
        <v>13.65464667</v>
      </c>
      <c r="Z26" s="30">
        <f>+Model!AA114+Model!AA339</f>
        <v>13.14259742</v>
      </c>
      <c r="AA26" s="30">
        <f>+Model!AB114+Model!AB339</f>
        <v>12.64975002</v>
      </c>
      <c r="AB26" s="30">
        <f>+Model!AC114+Model!AC339</f>
        <v>12.17538439</v>
      </c>
      <c r="AC26" s="30">
        <f>+Model!AD114+Model!AD339</f>
        <v>11.71880748</v>
      </c>
      <c r="AD26" s="30">
        <f>+Model!AE114+Model!AE339</f>
        <v>11.32818056</v>
      </c>
      <c r="AE26" s="30">
        <f>+Model!AF114+Model!AF339</f>
        <v>10.95057454</v>
      </c>
      <c r="AF26" s="30">
        <f>+Model!AG114+Model!AG339</f>
        <v>10.58555539</v>
      </c>
      <c r="AG26" s="30">
        <f>+Model!AH114+Model!AH339</f>
        <v>10.23270355</v>
      </c>
      <c r="AH26" s="30">
        <f>+Model!AI114+Model!AI339</f>
        <v>9.891613427</v>
      </c>
      <c r="AI26" s="30">
        <f>+Model!AJ114+Model!AJ339</f>
        <v>9.561892979</v>
      </c>
      <c r="AJ26" s="30">
        <f>+Model!AK114+Model!AK339</f>
        <v>9.243163213</v>
      </c>
      <c r="AK26" s="30">
        <f>+Model!AL114+Model!AL339</f>
        <v>8.935057773</v>
      </c>
      <c r="AL26" s="30">
        <f>+Model!AM114+Model!AM339</f>
        <v>8.637222514</v>
      </c>
      <c r="AM26" s="30">
        <f>+Model!AN114+Model!AN339</f>
        <v>8.349315097</v>
      </c>
      <c r="AN26" s="30">
        <f>+Model!AO114+Model!AO339</f>
        <v>8.071004594</v>
      </c>
      <c r="AO26" s="30">
        <f>+Model!AP114+Model!AP339</f>
        <v>7.801971107</v>
      </c>
      <c r="AP26" s="30">
        <f>+Model!AQ114+Model!AQ339</f>
        <v>7.574413616</v>
      </c>
      <c r="AQ26" s="30">
        <f>+Model!AR114+Model!AR339</f>
        <v>7.353493219</v>
      </c>
      <c r="AR26" s="30">
        <f>+Model!AS114+Model!AS339</f>
        <v>7.139016334</v>
      </c>
      <c r="AS26" s="30">
        <f>+Model!AT114+Model!AT339</f>
        <v>6.930795024</v>
      </c>
      <c r="AT26" s="30">
        <f>+Model!AU114+Model!AU339</f>
        <v>6.728646836</v>
      </c>
      <c r="AU26" s="30">
        <f>+Model!AV114+Model!AV339</f>
        <v>6.532394636</v>
      </c>
      <c r="AV26" s="30">
        <f>+Model!AW114+Model!AW339</f>
        <v>6.34186646</v>
      </c>
      <c r="AW26" s="30">
        <f>+Model!AX114+Model!AX339</f>
        <v>6.156895354</v>
      </c>
      <c r="AX26" s="30">
        <f>+Model!AY114+Model!AY339</f>
        <v>5.97731924</v>
      </c>
      <c r="AY26" s="30">
        <f>+Model!AZ114+Model!AZ339</f>
        <v>5.802980762</v>
      </c>
      <c r="AZ26" s="30">
        <f>+Model!BA114+Model!BA339</f>
        <v>5.633727157</v>
      </c>
      <c r="BA26" s="30">
        <f>+Model!BB114+Model!BB339</f>
        <v>5.469410114</v>
      </c>
      <c r="BB26" s="30">
        <f>+Model!BC114+Model!BC339</f>
        <v>5.332674862</v>
      </c>
      <c r="BC26" s="30">
        <f>+Model!BD114+Model!BD339</f>
        <v>5.19935799</v>
      </c>
      <c r="BD26" s="30">
        <f>+Model!BE114+Model!BE339</f>
        <v>5.06937404</v>
      </c>
      <c r="BE26" s="30">
        <f>+Model!BF114+Model!BF339</f>
        <v>4.942639689</v>
      </c>
      <c r="BF26" s="30">
        <f>+Model!BG114+Model!BG339</f>
        <v>4.819073697</v>
      </c>
      <c r="BG26" s="30">
        <f>+Model!BH114+Model!BH339</f>
        <v>4.698596855</v>
      </c>
      <c r="BH26" s="30">
        <f>+Model!BI114+Model!BI339</f>
        <v>4.581131933</v>
      </c>
      <c r="BI26" s="30">
        <f>+Model!BJ114+Model!BJ339</f>
        <v>4.466603635</v>
      </c>
      <c r="BJ26" s="30">
        <f>+Model!BK114+Model!BK339</f>
        <v>4.354938544</v>
      </c>
      <c r="BK26" s="30">
        <f>+Model!BL114+Model!BL339</f>
        <v>4.24606508</v>
      </c>
      <c r="BL26" s="30">
        <f>+Model!BM114+Model!BM339</f>
        <v>4.139913453</v>
      </c>
      <c r="BM26" s="30">
        <f>+Model!BN114+Model!BN339</f>
        <v>4.036415617</v>
      </c>
    </row>
    <row r="27" ht="14.25" customHeight="1">
      <c r="B27" s="50">
        <f t="shared" si="3"/>
        <v>21</v>
      </c>
      <c r="C27" s="24">
        <f t="shared" si="4"/>
        <v>2</v>
      </c>
      <c r="F27" s="30">
        <f>+Model!G115+Model!G340</f>
        <v>0</v>
      </c>
      <c r="G27" s="30">
        <f>+Model!H115+Model!H340</f>
        <v>0</v>
      </c>
      <c r="H27" s="30">
        <f>+Model!I115+Model!I340</f>
        <v>0</v>
      </c>
      <c r="I27" s="30">
        <f>+Model!J115+Model!J340</f>
        <v>0</v>
      </c>
      <c r="J27" s="30">
        <f>+Model!K115+Model!K340</f>
        <v>0</v>
      </c>
      <c r="K27" s="30">
        <f>+Model!L115+Model!L340</f>
        <v>0</v>
      </c>
      <c r="L27" s="30">
        <f>+Model!M115+Model!M340</f>
        <v>0</v>
      </c>
      <c r="M27" s="30">
        <f>+Model!N115+Model!N340</f>
        <v>0</v>
      </c>
      <c r="N27" s="30">
        <f>+Model!O115+Model!O340</f>
        <v>0</v>
      </c>
      <c r="O27" s="30">
        <f>+Model!P115+Model!P340</f>
        <v>0</v>
      </c>
      <c r="P27" s="30">
        <f>+Model!Q115+Model!Q340</f>
        <v>0</v>
      </c>
      <c r="Q27" s="30">
        <f>+Model!R115+Model!R340</f>
        <v>0</v>
      </c>
      <c r="R27" s="30">
        <f>+Model!S115+Model!S340</f>
        <v>0</v>
      </c>
      <c r="S27" s="30">
        <f>+Model!T115+Model!T340</f>
        <v>0</v>
      </c>
      <c r="T27" s="30">
        <f>+Model!U115+Model!U340</f>
        <v>0</v>
      </c>
      <c r="U27" s="30">
        <f>+Model!V115+Model!V340</f>
        <v>0</v>
      </c>
      <c r="V27" s="30">
        <f>+Model!W115+Model!W340</f>
        <v>0</v>
      </c>
      <c r="W27" s="30">
        <f>+Model!X115+Model!X340</f>
        <v>0</v>
      </c>
      <c r="X27" s="30">
        <f>+Model!Y115+Model!Y340</f>
        <v>0</v>
      </c>
      <c r="Y27" s="30">
        <f>+Model!Z115+Model!Z340</f>
        <v>0</v>
      </c>
      <c r="Z27" s="30">
        <f>+Model!AA115+Model!AA340</f>
        <v>15.12501841</v>
      </c>
      <c r="AA27" s="30">
        <f>+Model!AB115+Model!AB340</f>
        <v>14.55783021</v>
      </c>
      <c r="AB27" s="30">
        <f>+Model!AC115+Model!AC340</f>
        <v>14.01191158</v>
      </c>
      <c r="AC27" s="30">
        <f>+Model!AD115+Model!AD340</f>
        <v>13.4864649</v>
      </c>
      <c r="AD27" s="30">
        <f>+Model!AE115+Model!AE340</f>
        <v>13.03691607</v>
      </c>
      <c r="AE27" s="30">
        <f>+Model!AF115+Model!AF340</f>
        <v>12.6023522</v>
      </c>
      <c r="AF27" s="30">
        <f>+Model!AG115+Model!AG340</f>
        <v>12.18227379</v>
      </c>
      <c r="AG27" s="30">
        <f>+Model!AH115+Model!AH340</f>
        <v>11.776198</v>
      </c>
      <c r="AH27" s="30">
        <f>+Model!AI115+Model!AI340</f>
        <v>11.38365807</v>
      </c>
      <c r="AI27" s="30">
        <f>+Model!AJ115+Model!AJ340</f>
        <v>11.0042028</v>
      </c>
      <c r="AJ27" s="30">
        <f>+Model!AK115+Model!AK340</f>
        <v>10.63739604</v>
      </c>
      <c r="AK27" s="30">
        <f>+Model!AL115+Model!AL340</f>
        <v>10.28281617</v>
      </c>
      <c r="AL27" s="30">
        <f>+Model!AM115+Model!AM340</f>
        <v>9.94005563</v>
      </c>
      <c r="AM27" s="30">
        <f>+Model!AN115+Model!AN340</f>
        <v>9.608720442</v>
      </c>
      <c r="AN27" s="30">
        <f>+Model!AO115+Model!AO340</f>
        <v>9.288429761</v>
      </c>
      <c r="AO27" s="30">
        <f>+Model!AP115+Model!AP340</f>
        <v>8.978815436</v>
      </c>
      <c r="AP27" s="30">
        <f>+Model!AQ115+Model!AQ340</f>
        <v>8.716933319</v>
      </c>
      <c r="AQ27" s="30">
        <f>+Model!AR115+Model!AR340</f>
        <v>8.46268943</v>
      </c>
      <c r="AR27" s="30">
        <f>+Model!AS115+Model!AS340</f>
        <v>8.215860989</v>
      </c>
      <c r="AS27" s="30">
        <f>+Model!AT115+Model!AT340</f>
        <v>7.97623171</v>
      </c>
      <c r="AT27" s="30">
        <f>+Model!AU115+Model!AU340</f>
        <v>7.743591618</v>
      </c>
      <c r="AU27" s="30">
        <f>+Model!AV115+Model!AV340</f>
        <v>7.517736863</v>
      </c>
      <c r="AV27" s="30">
        <f>+Model!AW115+Model!AW340</f>
        <v>7.298469538</v>
      </c>
      <c r="AW27" s="30">
        <f>+Model!AX115+Model!AX340</f>
        <v>7.085597509</v>
      </c>
      <c r="AX27" s="30">
        <f>+Model!AY115+Model!AY340</f>
        <v>6.878934249</v>
      </c>
      <c r="AY27" s="30">
        <f>+Model!AZ115+Model!AZ340</f>
        <v>6.678298666</v>
      </c>
      <c r="AZ27" s="30">
        <f>+Model!BA115+Model!BA340</f>
        <v>6.483514955</v>
      </c>
      <c r="BA27" s="30">
        <f>+Model!BB115+Model!BB340</f>
        <v>6.294412436</v>
      </c>
      <c r="BB27" s="30">
        <f>+Model!BC115+Model!BC340</f>
        <v>6.137052125</v>
      </c>
      <c r="BC27" s="30">
        <f>+Model!BD115+Model!BD340</f>
        <v>5.983625822</v>
      </c>
      <c r="BD27" s="30">
        <f>+Model!BE115+Model!BE340</f>
        <v>5.834035176</v>
      </c>
      <c r="BE27" s="30">
        <f>+Model!BF115+Model!BF340</f>
        <v>5.688184297</v>
      </c>
      <c r="BF27" s="30">
        <f>+Model!BG115+Model!BG340</f>
        <v>5.545979689</v>
      </c>
      <c r="BG27" s="30">
        <f>+Model!BH115+Model!BH340</f>
        <v>5.407330197</v>
      </c>
      <c r="BH27" s="30">
        <f>+Model!BI115+Model!BI340</f>
        <v>5.272146942</v>
      </c>
      <c r="BI27" s="30">
        <f>+Model!BJ115+Model!BJ340</f>
        <v>5.140343269</v>
      </c>
      <c r="BJ27" s="30">
        <f>+Model!BK115+Model!BK340</f>
        <v>5.011834687</v>
      </c>
      <c r="BK27" s="30">
        <f>+Model!BL115+Model!BL340</f>
        <v>4.88653882</v>
      </c>
      <c r="BL27" s="30">
        <f>+Model!BM115+Model!BM340</f>
        <v>4.764375349</v>
      </c>
      <c r="BM27" s="30">
        <f>+Model!BN115+Model!BN340</f>
        <v>4.645265966</v>
      </c>
    </row>
    <row r="28" ht="14.25" customHeight="1">
      <c r="B28" s="50">
        <f t="shared" si="3"/>
        <v>22</v>
      </c>
      <c r="C28" s="24">
        <f t="shared" si="4"/>
        <v>2</v>
      </c>
      <c r="F28" s="30">
        <f>+Model!G116+Model!G341</f>
        <v>0</v>
      </c>
      <c r="G28" s="30">
        <f>+Model!H116+Model!H341</f>
        <v>0</v>
      </c>
      <c r="H28" s="30">
        <f>+Model!I116+Model!I341</f>
        <v>0</v>
      </c>
      <c r="I28" s="30">
        <f>+Model!J116+Model!J341</f>
        <v>0</v>
      </c>
      <c r="J28" s="30">
        <f>+Model!K116+Model!K341</f>
        <v>0</v>
      </c>
      <c r="K28" s="30">
        <f>+Model!L116+Model!L341</f>
        <v>0</v>
      </c>
      <c r="L28" s="30">
        <f>+Model!M116+Model!M341</f>
        <v>0</v>
      </c>
      <c r="M28" s="30">
        <f>+Model!N116+Model!N341</f>
        <v>0</v>
      </c>
      <c r="N28" s="30">
        <f>+Model!O116+Model!O341</f>
        <v>0</v>
      </c>
      <c r="O28" s="30">
        <f>+Model!P116+Model!P341</f>
        <v>0</v>
      </c>
      <c r="P28" s="30">
        <f>+Model!Q116+Model!Q341</f>
        <v>0</v>
      </c>
      <c r="Q28" s="30">
        <f>+Model!R116+Model!R341</f>
        <v>0</v>
      </c>
      <c r="R28" s="30">
        <f>+Model!S116+Model!S341</f>
        <v>0</v>
      </c>
      <c r="S28" s="30">
        <f>+Model!T116+Model!T341</f>
        <v>0</v>
      </c>
      <c r="T28" s="30">
        <f>+Model!U116+Model!U341</f>
        <v>0</v>
      </c>
      <c r="U28" s="30">
        <f>+Model!V116+Model!V341</f>
        <v>0</v>
      </c>
      <c r="V28" s="30">
        <f>+Model!W116+Model!W341</f>
        <v>0</v>
      </c>
      <c r="W28" s="30">
        <f>+Model!X116+Model!X341</f>
        <v>0</v>
      </c>
      <c r="X28" s="30">
        <f>+Model!Y116+Model!Y341</f>
        <v>0</v>
      </c>
      <c r="Y28" s="30">
        <f>+Model!Z116+Model!Z341</f>
        <v>0</v>
      </c>
      <c r="Z28" s="30">
        <f>+Model!AA116+Model!AA341</f>
        <v>0</v>
      </c>
      <c r="AA28" s="30">
        <f>+Model!AB116+Model!AB341</f>
        <v>15.57901988</v>
      </c>
      <c r="AB28" s="30">
        <f>+Model!AC116+Model!AC341</f>
        <v>14.99480663</v>
      </c>
      <c r="AC28" s="30">
        <f>+Model!AD116+Model!AD341</f>
        <v>14.43250138</v>
      </c>
      <c r="AD28" s="30">
        <f>+Model!AE116+Model!AE341</f>
        <v>13.951418</v>
      </c>
      <c r="AE28" s="30">
        <f>+Model!AF116+Model!AF341</f>
        <v>13.48637074</v>
      </c>
      <c r="AF28" s="30">
        <f>+Model!AG116+Model!AG341</f>
        <v>13.03682505</v>
      </c>
      <c r="AG28" s="30">
        <f>+Model!AH116+Model!AH341</f>
        <v>12.60226421</v>
      </c>
      <c r="AH28" s="30">
        <f>+Model!AI116+Model!AI341</f>
        <v>12.18218874</v>
      </c>
      <c r="AI28" s="30">
        <f>+Model!AJ116+Model!AJ341</f>
        <v>11.77611578</v>
      </c>
      <c r="AJ28" s="30">
        <f>+Model!AK116+Model!AK341</f>
        <v>11.38357859</v>
      </c>
      <c r="AK28" s="30">
        <f>+Model!AL116+Model!AL341</f>
        <v>11.00412597</v>
      </c>
      <c r="AL28" s="30">
        <f>+Model!AM116+Model!AM341</f>
        <v>10.63732177</v>
      </c>
      <c r="AM28" s="30">
        <f>+Model!AN116+Model!AN341</f>
        <v>10.28274438</v>
      </c>
      <c r="AN28" s="30">
        <f>+Model!AO116+Model!AO341</f>
        <v>9.93998623</v>
      </c>
      <c r="AO28" s="30">
        <f>+Model!AP116+Model!AP341</f>
        <v>9.608653356</v>
      </c>
      <c r="AP28" s="30">
        <f>+Model!AQ116+Model!AQ341</f>
        <v>9.328400966</v>
      </c>
      <c r="AQ28" s="30">
        <f>+Model!AR116+Model!AR341</f>
        <v>9.056322605</v>
      </c>
      <c r="AR28" s="30">
        <f>+Model!AS116+Model!AS341</f>
        <v>8.792179862</v>
      </c>
      <c r="AS28" s="30">
        <f>+Model!AT116+Model!AT341</f>
        <v>8.535741283</v>
      </c>
      <c r="AT28" s="30">
        <f>+Model!AU116+Model!AU341</f>
        <v>8.286782162</v>
      </c>
      <c r="AU28" s="30">
        <f>+Model!AV116+Model!AV341</f>
        <v>8.045084349</v>
      </c>
      <c r="AV28" s="30">
        <f>+Model!AW116+Model!AW341</f>
        <v>7.810436056</v>
      </c>
      <c r="AW28" s="30">
        <f>+Model!AX116+Model!AX341</f>
        <v>7.582631671</v>
      </c>
      <c r="AX28" s="30">
        <f>+Model!AY116+Model!AY341</f>
        <v>7.36147158</v>
      </c>
      <c r="AY28" s="30">
        <f>+Model!AZ116+Model!AZ341</f>
        <v>7.146761992</v>
      </c>
      <c r="AZ28" s="30">
        <f>+Model!BA116+Model!BA341</f>
        <v>6.938314768</v>
      </c>
      <c r="BA28" s="30">
        <f>+Model!BB116+Model!BB341</f>
        <v>6.735947254</v>
      </c>
      <c r="BB28" s="30">
        <f>+Model!BC116+Model!BC341</f>
        <v>6.567548572</v>
      </c>
      <c r="BC28" s="30">
        <f>+Model!BD116+Model!BD341</f>
        <v>6.403359858</v>
      </c>
      <c r="BD28" s="30">
        <f>+Model!BE116+Model!BE341</f>
        <v>6.243275862</v>
      </c>
      <c r="BE28" s="30">
        <f>+Model!BF116+Model!BF341</f>
        <v>6.087193965</v>
      </c>
      <c r="BF28" s="30">
        <f>+Model!BG116+Model!BG341</f>
        <v>5.935014116</v>
      </c>
      <c r="BG28" s="30">
        <f>+Model!BH116+Model!BH341</f>
        <v>5.786638763</v>
      </c>
      <c r="BH28" s="30">
        <f>+Model!BI116+Model!BI341</f>
        <v>5.641972794</v>
      </c>
      <c r="BI28" s="30">
        <f>+Model!BJ116+Model!BJ341</f>
        <v>5.500923474</v>
      </c>
      <c r="BJ28" s="30">
        <f>+Model!BK116+Model!BK341</f>
        <v>5.363400387</v>
      </c>
      <c r="BK28" s="30">
        <f>+Model!BL116+Model!BL341</f>
        <v>5.229315377</v>
      </c>
      <c r="BL28" s="30">
        <f>+Model!BM116+Model!BM341</f>
        <v>5.098582493</v>
      </c>
      <c r="BM28" s="30">
        <f>+Model!BN116+Model!BN341</f>
        <v>4.971117931</v>
      </c>
    </row>
    <row r="29" ht="14.25" customHeight="1">
      <c r="B29" s="50">
        <f t="shared" si="3"/>
        <v>23</v>
      </c>
      <c r="C29" s="24">
        <f t="shared" si="4"/>
        <v>2</v>
      </c>
      <c r="F29" s="30">
        <f>+Model!G117+Model!G342</f>
        <v>0</v>
      </c>
      <c r="G29" s="30">
        <f>+Model!H117+Model!H342</f>
        <v>0</v>
      </c>
      <c r="H29" s="30">
        <f>+Model!I117+Model!I342</f>
        <v>0</v>
      </c>
      <c r="I29" s="30">
        <f>+Model!J117+Model!J342</f>
        <v>0</v>
      </c>
      <c r="J29" s="30">
        <f>+Model!K117+Model!K342</f>
        <v>0</v>
      </c>
      <c r="K29" s="30">
        <f>+Model!L117+Model!L342</f>
        <v>0</v>
      </c>
      <c r="L29" s="30">
        <f>+Model!M117+Model!M342</f>
        <v>0</v>
      </c>
      <c r="M29" s="30">
        <f>+Model!N117+Model!N342</f>
        <v>0</v>
      </c>
      <c r="N29" s="30">
        <f>+Model!O117+Model!O342</f>
        <v>0</v>
      </c>
      <c r="O29" s="30">
        <f>+Model!P117+Model!P342</f>
        <v>0</v>
      </c>
      <c r="P29" s="30">
        <f>+Model!Q117+Model!Q342</f>
        <v>0</v>
      </c>
      <c r="Q29" s="30">
        <f>+Model!R117+Model!R342</f>
        <v>0</v>
      </c>
      <c r="R29" s="30">
        <f>+Model!S117+Model!S342</f>
        <v>0</v>
      </c>
      <c r="S29" s="30">
        <f>+Model!T117+Model!T342</f>
        <v>0</v>
      </c>
      <c r="T29" s="30">
        <f>+Model!U117+Model!U342</f>
        <v>0</v>
      </c>
      <c r="U29" s="30">
        <f>+Model!V117+Model!V342</f>
        <v>0</v>
      </c>
      <c r="V29" s="30">
        <f>+Model!W117+Model!W342</f>
        <v>0</v>
      </c>
      <c r="W29" s="30">
        <f>+Model!X117+Model!X342</f>
        <v>0</v>
      </c>
      <c r="X29" s="30">
        <f>+Model!Y117+Model!Y342</f>
        <v>0</v>
      </c>
      <c r="Y29" s="30">
        <f>+Model!Z117+Model!Z342</f>
        <v>0</v>
      </c>
      <c r="Z29" s="30">
        <f>+Model!AA117+Model!AA342</f>
        <v>0</v>
      </c>
      <c r="AA29" s="30">
        <f>+Model!AB117+Model!AB342</f>
        <v>0</v>
      </c>
      <c r="AB29" s="30">
        <f>+Model!AC117+Model!AC342</f>
        <v>17.11934147</v>
      </c>
      <c r="AC29" s="30">
        <f>+Model!AD117+Model!AD342</f>
        <v>16.47736616</v>
      </c>
      <c r="AD29" s="30">
        <f>+Model!AE117+Model!AE342</f>
        <v>15.92812062</v>
      </c>
      <c r="AE29" s="30">
        <f>+Model!AF117+Model!AF342</f>
        <v>15.39718327</v>
      </c>
      <c r="AF29" s="30">
        <f>+Model!AG117+Model!AG342</f>
        <v>14.88394383</v>
      </c>
      <c r="AG29" s="30">
        <f>+Model!AH117+Model!AH342</f>
        <v>14.38781237</v>
      </c>
      <c r="AH29" s="30">
        <f>+Model!AI117+Model!AI342</f>
        <v>13.90821862</v>
      </c>
      <c r="AI29" s="30">
        <f>+Model!AJ117+Model!AJ342</f>
        <v>13.44461133</v>
      </c>
      <c r="AJ29" s="30">
        <f>+Model!AK117+Model!AK342</f>
        <v>12.99645762</v>
      </c>
      <c r="AK29" s="30">
        <f>+Model!AL117+Model!AL342</f>
        <v>12.56324237</v>
      </c>
      <c r="AL29" s="30">
        <f>+Model!AM117+Model!AM342</f>
        <v>12.14446762</v>
      </c>
      <c r="AM29" s="30">
        <f>+Model!AN117+Model!AN342</f>
        <v>11.73965204</v>
      </c>
      <c r="AN29" s="30">
        <f>+Model!AO117+Model!AO342</f>
        <v>11.3483303</v>
      </c>
      <c r="AO29" s="30">
        <f>+Model!AP117+Model!AP342</f>
        <v>10.97005262</v>
      </c>
      <c r="AP29" s="30">
        <f>+Model!AQ117+Model!AQ342</f>
        <v>10.65009276</v>
      </c>
      <c r="AQ29" s="30">
        <f>+Model!AR117+Model!AR342</f>
        <v>10.33946505</v>
      </c>
      <c r="AR29" s="30">
        <f>+Model!AS117+Model!AS342</f>
        <v>10.03789732</v>
      </c>
      <c r="AS29" s="30">
        <f>+Model!AT117+Model!AT342</f>
        <v>9.745125315</v>
      </c>
      <c r="AT29" s="30">
        <f>+Model!AU117+Model!AU342</f>
        <v>9.460892493</v>
      </c>
      <c r="AU29" s="30">
        <f>+Model!AV117+Model!AV342</f>
        <v>9.184949795</v>
      </c>
      <c r="AV29" s="30">
        <f>+Model!AW117+Model!AW342</f>
        <v>8.917055426</v>
      </c>
      <c r="AW29" s="30">
        <f>+Model!AX117+Model!AX342</f>
        <v>8.656974643</v>
      </c>
      <c r="AX29" s="30">
        <f>+Model!AY117+Model!AY342</f>
        <v>8.404479549</v>
      </c>
      <c r="AY29" s="30">
        <f>+Model!AZ117+Model!AZ342</f>
        <v>8.159348896</v>
      </c>
      <c r="AZ29" s="30">
        <f>+Model!BA117+Model!BA342</f>
        <v>7.921367886</v>
      </c>
      <c r="BA29" s="30">
        <f>+Model!BB117+Model!BB342</f>
        <v>7.69032799</v>
      </c>
      <c r="BB29" s="30">
        <f>+Model!BC117+Model!BC342</f>
        <v>7.49806979</v>
      </c>
      <c r="BC29" s="30">
        <f>+Model!BD117+Model!BD342</f>
        <v>7.310618045</v>
      </c>
      <c r="BD29" s="30">
        <f>+Model!BE117+Model!BE342</f>
        <v>7.127852594</v>
      </c>
      <c r="BE29" s="30">
        <f>+Model!BF117+Model!BF342</f>
        <v>6.949656279</v>
      </c>
      <c r="BF29" s="30">
        <f>+Model!BG117+Model!BG342</f>
        <v>6.775914872</v>
      </c>
      <c r="BG29" s="30">
        <f>+Model!BH117+Model!BH342</f>
        <v>6.606517</v>
      </c>
      <c r="BH29" s="30">
        <f>+Model!BI117+Model!BI342</f>
        <v>6.441354075</v>
      </c>
      <c r="BI29" s="30">
        <f>+Model!BJ117+Model!BJ342</f>
        <v>6.280320224</v>
      </c>
      <c r="BJ29" s="30">
        <f>+Model!BK117+Model!BK342</f>
        <v>6.123312218</v>
      </c>
      <c r="BK29" s="30">
        <f>+Model!BL117+Model!BL342</f>
        <v>5.970229412</v>
      </c>
      <c r="BL29" s="30">
        <f>+Model!BM117+Model!BM342</f>
        <v>5.820973677</v>
      </c>
      <c r="BM29" s="30">
        <f>+Model!BN117+Model!BN342</f>
        <v>5.675449335</v>
      </c>
    </row>
    <row r="30" ht="14.25" customHeight="1">
      <c r="B30" s="50">
        <f t="shared" si="3"/>
        <v>24</v>
      </c>
      <c r="C30" s="24">
        <f t="shared" si="4"/>
        <v>2</v>
      </c>
      <c r="F30" s="30">
        <f>+Model!G118+Model!G343</f>
        <v>0</v>
      </c>
      <c r="G30" s="30">
        <f>+Model!H118+Model!H343</f>
        <v>0</v>
      </c>
      <c r="H30" s="30">
        <f>+Model!I118+Model!I343</f>
        <v>0</v>
      </c>
      <c r="I30" s="30">
        <f>+Model!J118+Model!J343</f>
        <v>0</v>
      </c>
      <c r="J30" s="30">
        <f>+Model!K118+Model!K343</f>
        <v>0</v>
      </c>
      <c r="K30" s="30">
        <f>+Model!L118+Model!L343</f>
        <v>0</v>
      </c>
      <c r="L30" s="30">
        <f>+Model!M118+Model!M343</f>
        <v>0</v>
      </c>
      <c r="M30" s="30">
        <f>+Model!N118+Model!N343</f>
        <v>0</v>
      </c>
      <c r="N30" s="30">
        <f>+Model!O118+Model!O343</f>
        <v>0</v>
      </c>
      <c r="O30" s="30">
        <f>+Model!P118+Model!P343</f>
        <v>0</v>
      </c>
      <c r="P30" s="30">
        <f>+Model!Q118+Model!Q343</f>
        <v>0</v>
      </c>
      <c r="Q30" s="30">
        <f>+Model!R118+Model!R343</f>
        <v>0</v>
      </c>
      <c r="R30" s="30">
        <f>+Model!S118+Model!S343</f>
        <v>0</v>
      </c>
      <c r="S30" s="30">
        <f>+Model!T118+Model!T343</f>
        <v>0</v>
      </c>
      <c r="T30" s="30">
        <f>+Model!U118+Model!U343</f>
        <v>0</v>
      </c>
      <c r="U30" s="30">
        <f>+Model!V118+Model!V343</f>
        <v>0</v>
      </c>
      <c r="V30" s="30">
        <f>+Model!W118+Model!W343</f>
        <v>0</v>
      </c>
      <c r="W30" s="30">
        <f>+Model!X118+Model!X343</f>
        <v>0</v>
      </c>
      <c r="X30" s="30">
        <f>+Model!Y118+Model!Y343</f>
        <v>0</v>
      </c>
      <c r="Y30" s="30">
        <f>+Model!Z118+Model!Z343</f>
        <v>0</v>
      </c>
      <c r="Z30" s="30">
        <f>+Model!AA118+Model!AA343</f>
        <v>0</v>
      </c>
      <c r="AA30" s="30">
        <f>+Model!AB118+Model!AB343</f>
        <v>0</v>
      </c>
      <c r="AB30" s="30">
        <f>+Model!AC118+Model!AC343</f>
        <v>0</v>
      </c>
      <c r="AC30" s="30">
        <f>+Model!AD118+Model!AD343</f>
        <v>17.64888879</v>
      </c>
      <c r="AD30" s="30">
        <f>+Model!AE118+Model!AE343</f>
        <v>17.06059249</v>
      </c>
      <c r="AE30" s="30">
        <f>+Model!AF118+Model!AF343</f>
        <v>16.49190608</v>
      </c>
      <c r="AF30" s="30">
        <f>+Model!AG118+Model!AG343</f>
        <v>15.94217587</v>
      </c>
      <c r="AG30" s="30">
        <f>+Model!AH118+Model!AH343</f>
        <v>15.41077001</v>
      </c>
      <c r="AH30" s="30">
        <f>+Model!AI118+Model!AI343</f>
        <v>14.89707768</v>
      </c>
      <c r="AI30" s="30">
        <f>+Model!AJ118+Model!AJ343</f>
        <v>14.40050842</v>
      </c>
      <c r="AJ30" s="30">
        <f>+Model!AK118+Model!AK343</f>
        <v>13.92049147</v>
      </c>
      <c r="AK30" s="30">
        <f>+Model!AL118+Model!AL343</f>
        <v>13.45647509</v>
      </c>
      <c r="AL30" s="30">
        <f>+Model!AM118+Model!AM343</f>
        <v>13.00792592</v>
      </c>
      <c r="AM30" s="30">
        <f>+Model!AN118+Model!AN343</f>
        <v>12.57432839</v>
      </c>
      <c r="AN30" s="30">
        <f>+Model!AO118+Model!AO343</f>
        <v>12.15518411</v>
      </c>
      <c r="AO30" s="30">
        <f>+Model!AP118+Model!AP343</f>
        <v>11.75001131</v>
      </c>
      <c r="AP30" s="30">
        <f>+Model!AQ118+Model!AQ343</f>
        <v>11.40730264</v>
      </c>
      <c r="AQ30" s="30">
        <f>+Model!AR118+Model!AR343</f>
        <v>11.07458965</v>
      </c>
      <c r="AR30" s="30">
        <f>+Model!AS118+Model!AS343</f>
        <v>10.75158079</v>
      </c>
      <c r="AS30" s="30">
        <f>+Model!AT118+Model!AT343</f>
        <v>10.43799301</v>
      </c>
      <c r="AT30" s="30">
        <f>+Model!AU118+Model!AU343</f>
        <v>10.13355155</v>
      </c>
      <c r="AU30" s="30">
        <f>+Model!AV118+Model!AV343</f>
        <v>9.83798963</v>
      </c>
      <c r="AV30" s="30">
        <f>+Model!AW118+Model!AW343</f>
        <v>9.551048266</v>
      </c>
      <c r="AW30" s="30">
        <f>+Model!AX118+Model!AX343</f>
        <v>9.272476025</v>
      </c>
      <c r="AX30" s="30">
        <f>+Model!AY118+Model!AY343</f>
        <v>9.002028807</v>
      </c>
      <c r="AY30" s="30">
        <f>+Model!AZ118+Model!AZ343</f>
        <v>8.739469634</v>
      </c>
      <c r="AZ30" s="30">
        <f>+Model!BA118+Model!BA343</f>
        <v>8.484568436</v>
      </c>
      <c r="BA30" s="30">
        <f>+Model!BB118+Model!BB343</f>
        <v>8.237101857</v>
      </c>
      <c r="BB30" s="30">
        <f>+Model!BC118+Model!BC343</f>
        <v>8.03117431</v>
      </c>
      <c r="BC30" s="30">
        <f>+Model!BD118+Model!BD343</f>
        <v>7.830394952</v>
      </c>
      <c r="BD30" s="30">
        <f>+Model!BE118+Model!BE343</f>
        <v>7.634635079</v>
      </c>
      <c r="BE30" s="30">
        <f>+Model!BF118+Model!BF343</f>
        <v>7.443769202</v>
      </c>
      <c r="BF30" s="30">
        <f>+Model!BG118+Model!BG343</f>
        <v>7.257674972</v>
      </c>
      <c r="BG30" s="30">
        <f>+Model!BH118+Model!BH343</f>
        <v>7.076233097</v>
      </c>
      <c r="BH30" s="30">
        <f>+Model!BI118+Model!BI343</f>
        <v>6.89932727</v>
      </c>
      <c r="BI30" s="30">
        <f>+Model!BJ118+Model!BJ343</f>
        <v>6.726844088</v>
      </c>
      <c r="BJ30" s="30">
        <f>+Model!BK118+Model!BK343</f>
        <v>6.558672986</v>
      </c>
      <c r="BK30" s="30">
        <f>+Model!BL118+Model!BL343</f>
        <v>6.394706161</v>
      </c>
      <c r="BL30" s="30">
        <f>+Model!BM118+Model!BM343</f>
        <v>6.234838507</v>
      </c>
      <c r="BM30" s="30">
        <f>+Model!BN118+Model!BN343</f>
        <v>6.078967545</v>
      </c>
    </row>
    <row r="31" ht="14.25" customHeight="1">
      <c r="B31" s="50">
        <f t="shared" si="3"/>
        <v>25</v>
      </c>
      <c r="C31" s="24">
        <f t="shared" si="4"/>
        <v>3</v>
      </c>
      <c r="F31" s="30">
        <f>+Model!G119+Model!G344</f>
        <v>0</v>
      </c>
      <c r="G31" s="30">
        <f>+Model!H119+Model!H344</f>
        <v>0</v>
      </c>
      <c r="H31" s="30">
        <f>+Model!I119+Model!I344</f>
        <v>0</v>
      </c>
      <c r="I31" s="30">
        <f>+Model!J119+Model!J344</f>
        <v>0</v>
      </c>
      <c r="J31" s="30">
        <f>+Model!K119+Model!K344</f>
        <v>0</v>
      </c>
      <c r="K31" s="30">
        <f>+Model!L119+Model!L344</f>
        <v>0</v>
      </c>
      <c r="L31" s="30">
        <f>+Model!M119+Model!M344</f>
        <v>0</v>
      </c>
      <c r="M31" s="30">
        <f>+Model!N119+Model!N344</f>
        <v>0</v>
      </c>
      <c r="N31" s="30">
        <f>+Model!O119+Model!O344</f>
        <v>0</v>
      </c>
      <c r="O31" s="30">
        <f>+Model!P119+Model!P344</f>
        <v>0</v>
      </c>
      <c r="P31" s="30">
        <f>+Model!Q119+Model!Q344</f>
        <v>0</v>
      </c>
      <c r="Q31" s="30">
        <f>+Model!R119+Model!R344</f>
        <v>0</v>
      </c>
      <c r="R31" s="30">
        <f>+Model!S119+Model!S344</f>
        <v>0</v>
      </c>
      <c r="S31" s="30">
        <f>+Model!T119+Model!T344</f>
        <v>0</v>
      </c>
      <c r="T31" s="30">
        <f>+Model!U119+Model!U344</f>
        <v>0</v>
      </c>
      <c r="U31" s="30">
        <f>+Model!V119+Model!V344</f>
        <v>0</v>
      </c>
      <c r="V31" s="30">
        <f>+Model!W119+Model!W344</f>
        <v>0</v>
      </c>
      <c r="W31" s="30">
        <f>+Model!X119+Model!X344</f>
        <v>0</v>
      </c>
      <c r="X31" s="30">
        <f>+Model!Y119+Model!Y344</f>
        <v>0</v>
      </c>
      <c r="Y31" s="30">
        <f>+Model!Z119+Model!Z344</f>
        <v>0</v>
      </c>
      <c r="Z31" s="30">
        <f>+Model!AA119+Model!AA344</f>
        <v>0</v>
      </c>
      <c r="AA31" s="30">
        <f>+Model!AB119+Model!AB344</f>
        <v>0</v>
      </c>
      <c r="AB31" s="30">
        <f>+Model!AC119+Model!AC344</f>
        <v>0</v>
      </c>
      <c r="AC31" s="30">
        <f>+Model!AD119+Model!AD344</f>
        <v>0</v>
      </c>
      <c r="AD31" s="30">
        <f>+Model!AE119+Model!AE344</f>
        <v>19.01917316</v>
      </c>
      <c r="AE31" s="30">
        <f>+Model!AF119+Model!AF344</f>
        <v>18.38520072</v>
      </c>
      <c r="AF31" s="30">
        <f>+Model!AG119+Model!AG344</f>
        <v>17.7723607</v>
      </c>
      <c r="AG31" s="30">
        <f>+Model!AH119+Model!AH344</f>
        <v>17.17994867</v>
      </c>
      <c r="AH31" s="30">
        <f>+Model!AI119+Model!AI344</f>
        <v>16.60728372</v>
      </c>
      <c r="AI31" s="30">
        <f>+Model!AJ119+Model!AJ344</f>
        <v>16.05370759</v>
      </c>
      <c r="AJ31" s="30">
        <f>+Model!AK119+Model!AK344</f>
        <v>15.51858401</v>
      </c>
      <c r="AK31" s="30">
        <f>+Model!AL119+Model!AL344</f>
        <v>15.00129787</v>
      </c>
      <c r="AL31" s="30">
        <f>+Model!AM119+Model!AM344</f>
        <v>14.50125461</v>
      </c>
      <c r="AM31" s="30">
        <f>+Model!AN119+Model!AN344</f>
        <v>14.01787946</v>
      </c>
      <c r="AN31" s="30">
        <f>+Model!AO119+Model!AO344</f>
        <v>13.55061681</v>
      </c>
      <c r="AO31" s="30">
        <f>+Model!AP119+Model!AP344</f>
        <v>13.09892958</v>
      </c>
      <c r="AP31" s="30">
        <f>+Model!AQ119+Model!AQ344</f>
        <v>12.71687747</v>
      </c>
      <c r="AQ31" s="30">
        <f>+Model!AR119+Model!AR344</f>
        <v>12.34596854</v>
      </c>
      <c r="AR31" s="30">
        <f>+Model!AS119+Model!AS344</f>
        <v>11.98587779</v>
      </c>
      <c r="AS31" s="30">
        <f>+Model!AT119+Model!AT344</f>
        <v>11.63628969</v>
      </c>
      <c r="AT31" s="30">
        <f>+Model!AU119+Model!AU344</f>
        <v>11.29689791</v>
      </c>
      <c r="AU31" s="30">
        <f>+Model!AV119+Model!AV344</f>
        <v>10.96740505</v>
      </c>
      <c r="AV31" s="30">
        <f>+Model!AW119+Model!AW344</f>
        <v>10.64752241</v>
      </c>
      <c r="AW31" s="30">
        <f>+Model!AX119+Model!AX344</f>
        <v>10.33696967</v>
      </c>
      <c r="AX31" s="30">
        <f>+Model!AY119+Model!AY344</f>
        <v>10.03547472</v>
      </c>
      <c r="AY31" s="30">
        <f>+Model!AZ119+Model!AZ344</f>
        <v>9.742773374</v>
      </c>
      <c r="AZ31" s="30">
        <f>+Model!BA119+Model!BA344</f>
        <v>9.458609151</v>
      </c>
      <c r="BA31" s="30">
        <f>+Model!BB119+Model!BB344</f>
        <v>9.18273305</v>
      </c>
      <c r="BB31" s="30">
        <f>+Model!BC119+Model!BC344</f>
        <v>8.953164724</v>
      </c>
      <c r="BC31" s="30">
        <f>+Model!BD119+Model!BD344</f>
        <v>8.729335606</v>
      </c>
      <c r="BD31" s="30">
        <f>+Model!BE119+Model!BE344</f>
        <v>8.511102216</v>
      </c>
      <c r="BE31" s="30">
        <f>+Model!BF119+Model!BF344</f>
        <v>8.298324661</v>
      </c>
      <c r="BF31" s="30">
        <f>+Model!BG119+Model!BG344</f>
        <v>8.090866544</v>
      </c>
      <c r="BG31" s="30">
        <f>+Model!BH119+Model!BH344</f>
        <v>7.88859488</v>
      </c>
      <c r="BH31" s="30">
        <f>+Model!BI119+Model!BI344</f>
        <v>7.691380008</v>
      </c>
      <c r="BI31" s="30">
        <f>+Model!BJ119+Model!BJ344</f>
        <v>7.499095508</v>
      </c>
      <c r="BJ31" s="30">
        <f>+Model!BK119+Model!BK344</f>
        <v>7.31161812</v>
      </c>
      <c r="BK31" s="30">
        <f>+Model!BL119+Model!BL344</f>
        <v>7.128827667</v>
      </c>
      <c r="BL31" s="30">
        <f>+Model!BM119+Model!BM344</f>
        <v>6.950606976</v>
      </c>
      <c r="BM31" s="30">
        <f>+Model!BN119+Model!BN344</f>
        <v>6.776841801</v>
      </c>
    </row>
    <row r="32" ht="14.25" customHeight="1">
      <c r="B32" s="50">
        <f t="shared" si="3"/>
        <v>26</v>
      </c>
      <c r="C32" s="24">
        <f t="shared" si="4"/>
        <v>3</v>
      </c>
      <c r="F32" s="30">
        <f>+Model!G120+Model!G345</f>
        <v>0</v>
      </c>
      <c r="G32" s="30">
        <f>+Model!H120+Model!H345</f>
        <v>0</v>
      </c>
      <c r="H32" s="30">
        <f>+Model!I120+Model!I345</f>
        <v>0</v>
      </c>
      <c r="I32" s="30">
        <f>+Model!J120+Model!J345</f>
        <v>0</v>
      </c>
      <c r="J32" s="30">
        <f>+Model!K120+Model!K345</f>
        <v>0</v>
      </c>
      <c r="K32" s="30">
        <f>+Model!L120+Model!L345</f>
        <v>0</v>
      </c>
      <c r="L32" s="30">
        <f>+Model!M120+Model!M345</f>
        <v>0</v>
      </c>
      <c r="M32" s="30">
        <f>+Model!N120+Model!N345</f>
        <v>0</v>
      </c>
      <c r="N32" s="30">
        <f>+Model!O120+Model!O345</f>
        <v>0</v>
      </c>
      <c r="O32" s="30">
        <f>+Model!P120+Model!P345</f>
        <v>0</v>
      </c>
      <c r="P32" s="30">
        <f>+Model!Q120+Model!Q345</f>
        <v>0</v>
      </c>
      <c r="Q32" s="30">
        <f>+Model!R120+Model!R345</f>
        <v>0</v>
      </c>
      <c r="R32" s="30">
        <f>+Model!S120+Model!S345</f>
        <v>0</v>
      </c>
      <c r="S32" s="30">
        <f>+Model!T120+Model!T345</f>
        <v>0</v>
      </c>
      <c r="T32" s="30">
        <f>+Model!U120+Model!U345</f>
        <v>0</v>
      </c>
      <c r="U32" s="30">
        <f>+Model!V120+Model!V345</f>
        <v>0</v>
      </c>
      <c r="V32" s="30">
        <f>+Model!W120+Model!W345</f>
        <v>0</v>
      </c>
      <c r="W32" s="30">
        <f>+Model!X120+Model!X345</f>
        <v>0</v>
      </c>
      <c r="X32" s="30">
        <f>+Model!Y120+Model!Y345</f>
        <v>0</v>
      </c>
      <c r="Y32" s="30">
        <f>+Model!Z120+Model!Z345</f>
        <v>0</v>
      </c>
      <c r="Z32" s="30">
        <f>+Model!AA120+Model!AA345</f>
        <v>0</v>
      </c>
      <c r="AA32" s="30">
        <f>+Model!AB120+Model!AB345</f>
        <v>0</v>
      </c>
      <c r="AB32" s="30">
        <f>+Model!AC120+Model!AC345</f>
        <v>0</v>
      </c>
      <c r="AC32" s="30">
        <f>+Model!AD120+Model!AD345</f>
        <v>0</v>
      </c>
      <c r="AD32" s="30">
        <f>+Model!AE120+Model!AE345</f>
        <v>0</v>
      </c>
      <c r="AE32" s="30">
        <f>+Model!AF120+Model!AF345</f>
        <v>19.39263182</v>
      </c>
      <c r="AF32" s="30">
        <f>+Model!AG120+Model!AG345</f>
        <v>18.74621076</v>
      </c>
      <c r="AG32" s="30">
        <f>+Model!AH120+Model!AH345</f>
        <v>18.12133706</v>
      </c>
      <c r="AH32" s="30">
        <f>+Model!AI120+Model!AI345</f>
        <v>17.5172925</v>
      </c>
      <c r="AI32" s="30">
        <f>+Model!AJ120+Model!AJ345</f>
        <v>16.93338275</v>
      </c>
      <c r="AJ32" s="30">
        <f>+Model!AK120+Model!AK345</f>
        <v>16.36893665</v>
      </c>
      <c r="AK32" s="30">
        <f>+Model!AL120+Model!AL345</f>
        <v>15.82330543</v>
      </c>
      <c r="AL32" s="30">
        <f>+Model!AM120+Model!AM345</f>
        <v>15.29586192</v>
      </c>
      <c r="AM32" s="30">
        <f>+Model!AN120+Model!AN345</f>
        <v>14.78599985</v>
      </c>
      <c r="AN32" s="30">
        <f>+Model!AO120+Model!AO345</f>
        <v>14.29313319</v>
      </c>
      <c r="AO32" s="30">
        <f>+Model!AP120+Model!AP345</f>
        <v>13.81669542</v>
      </c>
      <c r="AP32" s="30">
        <f>+Model!AQ120+Model!AQ345</f>
        <v>13.41370847</v>
      </c>
      <c r="AQ32" s="30">
        <f>+Model!AR120+Model!AR345</f>
        <v>13.02247531</v>
      </c>
      <c r="AR32" s="30">
        <f>+Model!AS120+Model!AS345</f>
        <v>12.64265311</v>
      </c>
      <c r="AS32" s="30">
        <f>+Model!AT120+Model!AT345</f>
        <v>12.27390906</v>
      </c>
      <c r="AT32" s="30">
        <f>+Model!AU120+Model!AU345</f>
        <v>11.91592005</v>
      </c>
      <c r="AU32" s="30">
        <f>+Model!AV120+Model!AV345</f>
        <v>11.56837238</v>
      </c>
      <c r="AV32" s="30">
        <f>+Model!AW120+Model!AW345</f>
        <v>11.23096152</v>
      </c>
      <c r="AW32" s="30">
        <f>+Model!AX120+Model!AX345</f>
        <v>10.90339181</v>
      </c>
      <c r="AX32" s="30">
        <f>+Model!AY120+Model!AY345</f>
        <v>10.58537621</v>
      </c>
      <c r="AY32" s="30">
        <f>+Model!AZ120+Model!AZ345</f>
        <v>10.27663607</v>
      </c>
      <c r="AZ32" s="30">
        <f>+Model!BA120+Model!BA345</f>
        <v>9.976900854</v>
      </c>
      <c r="BA32" s="30">
        <f>+Model!BB120+Model!BB345</f>
        <v>9.685907912</v>
      </c>
      <c r="BB32" s="30">
        <f>+Model!BC120+Model!BC345</f>
        <v>9.443760214</v>
      </c>
      <c r="BC32" s="30">
        <f>+Model!BD120+Model!BD345</f>
        <v>9.207666209</v>
      </c>
      <c r="BD32" s="30">
        <f>+Model!BE120+Model!BE345</f>
        <v>8.977474554</v>
      </c>
      <c r="BE32" s="30">
        <f>+Model!BF120+Model!BF345</f>
        <v>8.75303769</v>
      </c>
      <c r="BF32" s="30">
        <f>+Model!BG120+Model!BG345</f>
        <v>8.534211748</v>
      </c>
      <c r="BG32" s="30">
        <f>+Model!BH120+Model!BH345</f>
        <v>8.320856454</v>
      </c>
      <c r="BH32" s="30">
        <f>+Model!BI120+Model!BI345</f>
        <v>8.112835042</v>
      </c>
      <c r="BI32" s="30">
        <f>+Model!BJ120+Model!BJ345</f>
        <v>7.910014166</v>
      </c>
      <c r="BJ32" s="30">
        <f>+Model!BK120+Model!BK345</f>
        <v>7.712263812</v>
      </c>
      <c r="BK32" s="30">
        <f>+Model!BL120+Model!BL345</f>
        <v>7.519457217</v>
      </c>
      <c r="BL32" s="30">
        <f>+Model!BM120+Model!BM345</f>
        <v>7.331470787</v>
      </c>
      <c r="BM32" s="30">
        <f>+Model!BN120+Model!BN345</f>
        <v>7.148184017</v>
      </c>
    </row>
    <row r="33" ht="14.25" customHeight="1">
      <c r="B33" s="50">
        <f t="shared" si="3"/>
        <v>27</v>
      </c>
      <c r="C33" s="24">
        <f t="shared" si="4"/>
        <v>3</v>
      </c>
      <c r="F33" s="30">
        <f>+Model!G121+Model!G346</f>
        <v>0</v>
      </c>
      <c r="G33" s="30">
        <f>+Model!H121+Model!H346</f>
        <v>0</v>
      </c>
      <c r="H33" s="30">
        <f>+Model!I121+Model!I346</f>
        <v>0</v>
      </c>
      <c r="I33" s="30">
        <f>+Model!J121+Model!J346</f>
        <v>0</v>
      </c>
      <c r="J33" s="30">
        <f>+Model!K121+Model!K346</f>
        <v>0</v>
      </c>
      <c r="K33" s="30">
        <f>+Model!L121+Model!L346</f>
        <v>0</v>
      </c>
      <c r="L33" s="30">
        <f>+Model!M121+Model!M346</f>
        <v>0</v>
      </c>
      <c r="M33" s="30">
        <f>+Model!N121+Model!N346</f>
        <v>0</v>
      </c>
      <c r="N33" s="30">
        <f>+Model!O121+Model!O346</f>
        <v>0</v>
      </c>
      <c r="O33" s="30">
        <f>+Model!P121+Model!P346</f>
        <v>0</v>
      </c>
      <c r="P33" s="30">
        <f>+Model!Q121+Model!Q346</f>
        <v>0</v>
      </c>
      <c r="Q33" s="30">
        <f>+Model!R121+Model!R346</f>
        <v>0</v>
      </c>
      <c r="R33" s="30">
        <f>+Model!S121+Model!S346</f>
        <v>0</v>
      </c>
      <c r="S33" s="30">
        <f>+Model!T121+Model!T346</f>
        <v>0</v>
      </c>
      <c r="T33" s="30">
        <f>+Model!U121+Model!U346</f>
        <v>0</v>
      </c>
      <c r="U33" s="30">
        <f>+Model!V121+Model!V346</f>
        <v>0</v>
      </c>
      <c r="V33" s="30">
        <f>+Model!W121+Model!W346</f>
        <v>0</v>
      </c>
      <c r="W33" s="30">
        <f>+Model!X121+Model!X346</f>
        <v>0</v>
      </c>
      <c r="X33" s="30">
        <f>+Model!Y121+Model!Y346</f>
        <v>0</v>
      </c>
      <c r="Y33" s="30">
        <f>+Model!Z121+Model!Z346</f>
        <v>0</v>
      </c>
      <c r="Z33" s="30">
        <f>+Model!AA121+Model!AA346</f>
        <v>0</v>
      </c>
      <c r="AA33" s="30">
        <f>+Model!AB121+Model!AB346</f>
        <v>0</v>
      </c>
      <c r="AB33" s="30">
        <f>+Model!AC121+Model!AC346</f>
        <v>0</v>
      </c>
      <c r="AC33" s="30">
        <f>+Model!AD121+Model!AD346</f>
        <v>0</v>
      </c>
      <c r="AD33" s="30">
        <f>+Model!AE121+Model!AE346</f>
        <v>0</v>
      </c>
      <c r="AE33" s="30">
        <f>+Model!AF121+Model!AF346</f>
        <v>0</v>
      </c>
      <c r="AF33" s="30">
        <f>+Model!AG121+Model!AG346</f>
        <v>20.83476341</v>
      </c>
      <c r="AG33" s="30">
        <f>+Model!AH121+Model!AH346</f>
        <v>20.14027129</v>
      </c>
      <c r="AH33" s="30">
        <f>+Model!AI121+Model!AI346</f>
        <v>19.46892892</v>
      </c>
      <c r="AI33" s="30">
        <f>+Model!AJ121+Model!AJ346</f>
        <v>18.81996462</v>
      </c>
      <c r="AJ33" s="30">
        <f>+Model!AK121+Model!AK346</f>
        <v>18.19263247</v>
      </c>
      <c r="AK33" s="30">
        <f>+Model!AL121+Model!AL346</f>
        <v>17.58621138</v>
      </c>
      <c r="AL33" s="30">
        <f>+Model!AM121+Model!AM346</f>
        <v>17.00000434</v>
      </c>
      <c r="AM33" s="30">
        <f>+Model!AN121+Model!AN346</f>
        <v>16.43333753</v>
      </c>
      <c r="AN33" s="30">
        <f>+Model!AO121+Model!AO346</f>
        <v>15.88555961</v>
      </c>
      <c r="AO33" s="30">
        <f>+Model!AP121+Model!AP346</f>
        <v>15.35604096</v>
      </c>
      <c r="AP33" s="30">
        <f>+Model!AQ121+Model!AQ346</f>
        <v>14.90815643</v>
      </c>
      <c r="AQ33" s="30">
        <f>+Model!AR121+Model!AR346</f>
        <v>14.4733352</v>
      </c>
      <c r="AR33" s="30">
        <f>+Model!AS121+Model!AS346</f>
        <v>14.05119626</v>
      </c>
      <c r="AS33" s="30">
        <f>+Model!AT121+Model!AT346</f>
        <v>13.6413697</v>
      </c>
      <c r="AT33" s="30">
        <f>+Model!AU121+Model!AU346</f>
        <v>13.24349642</v>
      </c>
      <c r="AU33" s="30">
        <f>+Model!AV121+Model!AV346</f>
        <v>12.85722777</v>
      </c>
      <c r="AV33" s="30">
        <f>+Model!AW121+Model!AW346</f>
        <v>12.48222529</v>
      </c>
      <c r="AW33" s="30">
        <f>+Model!AX121+Model!AX346</f>
        <v>12.11816039</v>
      </c>
      <c r="AX33" s="30">
        <f>+Model!AY121+Model!AY346</f>
        <v>11.76471404</v>
      </c>
      <c r="AY33" s="30">
        <f>+Model!AZ121+Model!AZ346</f>
        <v>11.42157655</v>
      </c>
      <c r="AZ33" s="30">
        <f>+Model!BA121+Model!BA346</f>
        <v>11.08844723</v>
      </c>
      <c r="BA33" s="30">
        <f>+Model!BB121+Model!BB346</f>
        <v>10.76503419</v>
      </c>
      <c r="BB33" s="30">
        <f>+Model!BC121+Model!BC346</f>
        <v>10.49590834</v>
      </c>
      <c r="BC33" s="30">
        <f>+Model!BD121+Model!BD346</f>
        <v>10.23351063</v>
      </c>
      <c r="BD33" s="30">
        <f>+Model!BE121+Model!BE346</f>
        <v>9.977672862</v>
      </c>
      <c r="BE33" s="30">
        <f>+Model!BF121+Model!BF346</f>
        <v>9.72823104</v>
      </c>
      <c r="BF33" s="30">
        <f>+Model!BG121+Model!BG346</f>
        <v>9.485025264</v>
      </c>
      <c r="BG33" s="30">
        <f>+Model!BH121+Model!BH346</f>
        <v>9.247899633</v>
      </c>
      <c r="BH33" s="30">
        <f>+Model!BI121+Model!BI346</f>
        <v>9.016702142</v>
      </c>
      <c r="BI33" s="30">
        <f>+Model!BJ121+Model!BJ346</f>
        <v>8.791284588</v>
      </c>
      <c r="BJ33" s="30">
        <f>+Model!BK121+Model!BK346</f>
        <v>8.571502473</v>
      </c>
      <c r="BK33" s="30">
        <f>+Model!BL121+Model!BL346</f>
        <v>8.357214912</v>
      </c>
      <c r="BL33" s="30">
        <f>+Model!BM121+Model!BM346</f>
        <v>8.148284539</v>
      </c>
      <c r="BM33" s="30">
        <f>+Model!BN121+Model!BN346</f>
        <v>7.944577425</v>
      </c>
    </row>
    <row r="34" ht="14.25" customHeight="1">
      <c r="B34" s="50">
        <f t="shared" si="3"/>
        <v>28</v>
      </c>
      <c r="C34" s="24">
        <f t="shared" si="4"/>
        <v>3</v>
      </c>
      <c r="F34" s="30">
        <f>+Model!G122+Model!G347</f>
        <v>0</v>
      </c>
      <c r="G34" s="30">
        <f>+Model!H122+Model!H347</f>
        <v>0</v>
      </c>
      <c r="H34" s="30">
        <f>+Model!I122+Model!I347</f>
        <v>0</v>
      </c>
      <c r="I34" s="30">
        <f>+Model!J122+Model!J347</f>
        <v>0</v>
      </c>
      <c r="J34" s="30">
        <f>+Model!K122+Model!K347</f>
        <v>0</v>
      </c>
      <c r="K34" s="30">
        <f>+Model!L122+Model!L347</f>
        <v>0</v>
      </c>
      <c r="L34" s="30">
        <f>+Model!M122+Model!M347</f>
        <v>0</v>
      </c>
      <c r="M34" s="30">
        <f>+Model!N122+Model!N347</f>
        <v>0</v>
      </c>
      <c r="N34" s="30">
        <f>+Model!O122+Model!O347</f>
        <v>0</v>
      </c>
      <c r="O34" s="30">
        <f>+Model!P122+Model!P347</f>
        <v>0</v>
      </c>
      <c r="P34" s="30">
        <f>+Model!Q122+Model!Q347</f>
        <v>0</v>
      </c>
      <c r="Q34" s="30">
        <f>+Model!R122+Model!R347</f>
        <v>0</v>
      </c>
      <c r="R34" s="30">
        <f>+Model!S122+Model!S347</f>
        <v>0</v>
      </c>
      <c r="S34" s="30">
        <f>+Model!T122+Model!T347</f>
        <v>0</v>
      </c>
      <c r="T34" s="30">
        <f>+Model!U122+Model!U347</f>
        <v>0</v>
      </c>
      <c r="U34" s="30">
        <f>+Model!V122+Model!V347</f>
        <v>0</v>
      </c>
      <c r="V34" s="30">
        <f>+Model!W122+Model!W347</f>
        <v>0</v>
      </c>
      <c r="W34" s="30">
        <f>+Model!X122+Model!X347</f>
        <v>0</v>
      </c>
      <c r="X34" s="30">
        <f>+Model!Y122+Model!Y347</f>
        <v>0</v>
      </c>
      <c r="Y34" s="30">
        <f>+Model!Z122+Model!Z347</f>
        <v>0</v>
      </c>
      <c r="Z34" s="30">
        <f>+Model!AA122+Model!AA347</f>
        <v>0</v>
      </c>
      <c r="AA34" s="30">
        <f>+Model!AB122+Model!AB347</f>
        <v>0</v>
      </c>
      <c r="AB34" s="30">
        <f>+Model!AC122+Model!AC347</f>
        <v>0</v>
      </c>
      <c r="AC34" s="30">
        <f>+Model!AD122+Model!AD347</f>
        <v>0</v>
      </c>
      <c r="AD34" s="30">
        <f>+Model!AE122+Model!AE347</f>
        <v>0</v>
      </c>
      <c r="AE34" s="30">
        <f>+Model!AF122+Model!AF347</f>
        <v>0</v>
      </c>
      <c r="AF34" s="30">
        <f>+Model!AG122+Model!AG347</f>
        <v>0</v>
      </c>
      <c r="AG34" s="30">
        <f>+Model!AH122+Model!AH347</f>
        <v>21.24650158</v>
      </c>
      <c r="AH34" s="30">
        <f>+Model!AI122+Model!AI347</f>
        <v>20.53828486</v>
      </c>
      <c r="AI34" s="30">
        <f>+Model!AJ122+Model!AJ347</f>
        <v>19.85367536</v>
      </c>
      <c r="AJ34" s="30">
        <f>+Model!AK122+Model!AK347</f>
        <v>19.19188618</v>
      </c>
      <c r="AK34" s="30">
        <f>+Model!AL122+Model!AL347</f>
        <v>18.55215665</v>
      </c>
      <c r="AL34" s="30">
        <f>+Model!AM122+Model!AM347</f>
        <v>17.93375142</v>
      </c>
      <c r="AM34" s="30">
        <f>+Model!AN122+Model!AN347</f>
        <v>17.33595971</v>
      </c>
      <c r="AN34" s="30">
        <f>+Model!AO122+Model!AO347</f>
        <v>16.75809439</v>
      </c>
      <c r="AO34" s="30">
        <f>+Model!AP122+Model!AP347</f>
        <v>16.19949124</v>
      </c>
      <c r="AP34" s="30">
        <f>+Model!AQ122+Model!AQ347</f>
        <v>15.72700608</v>
      </c>
      <c r="AQ34" s="30">
        <f>+Model!AR122+Model!AR347</f>
        <v>15.26830173</v>
      </c>
      <c r="AR34" s="30">
        <f>+Model!AS122+Model!AS347</f>
        <v>14.82297627</v>
      </c>
      <c r="AS34" s="30">
        <f>+Model!AT122+Model!AT347</f>
        <v>14.39063946</v>
      </c>
      <c r="AT34" s="30">
        <f>+Model!AU122+Model!AU347</f>
        <v>13.97091248</v>
      </c>
      <c r="AU34" s="30">
        <f>+Model!AV122+Model!AV347</f>
        <v>13.56342753</v>
      </c>
      <c r="AV34" s="30">
        <f>+Model!AW122+Model!AW347</f>
        <v>13.16782756</v>
      </c>
      <c r="AW34" s="30">
        <f>+Model!AX122+Model!AX347</f>
        <v>12.78376592</v>
      </c>
      <c r="AX34" s="30">
        <f>+Model!AY122+Model!AY347</f>
        <v>12.41090608</v>
      </c>
      <c r="AY34" s="30">
        <f>+Model!AZ122+Model!AZ347</f>
        <v>12.04892132</v>
      </c>
      <c r="AZ34" s="30">
        <f>+Model!BA122+Model!BA347</f>
        <v>11.69749445</v>
      </c>
      <c r="BA34" s="30">
        <f>+Model!BB122+Model!BB347</f>
        <v>11.35631753</v>
      </c>
      <c r="BB34" s="30">
        <f>+Model!BC122+Model!BC347</f>
        <v>11.07240959</v>
      </c>
      <c r="BC34" s="30">
        <f>+Model!BD122+Model!BD347</f>
        <v>10.79559935</v>
      </c>
      <c r="BD34" s="30">
        <f>+Model!BE122+Model!BE347</f>
        <v>10.52570937</v>
      </c>
      <c r="BE34" s="30">
        <f>+Model!BF122+Model!BF347</f>
        <v>10.26256663</v>
      </c>
      <c r="BF34" s="30">
        <f>+Model!BG122+Model!BG347</f>
        <v>10.00600247</v>
      </c>
      <c r="BG34" s="30">
        <f>+Model!BH122+Model!BH347</f>
        <v>9.755852405</v>
      </c>
      <c r="BH34" s="30">
        <f>+Model!BI122+Model!BI347</f>
        <v>9.511956095</v>
      </c>
      <c r="BI34" s="30">
        <f>+Model!BJ122+Model!BJ347</f>
        <v>9.274157192</v>
      </c>
      <c r="BJ34" s="30">
        <f>+Model!BK122+Model!BK347</f>
        <v>9.042303262</v>
      </c>
      <c r="BK34" s="30">
        <f>+Model!BL122+Model!BL347</f>
        <v>8.816245681</v>
      </c>
      <c r="BL34" s="30">
        <f>+Model!BM122+Model!BM347</f>
        <v>8.595839539</v>
      </c>
      <c r="BM34" s="30">
        <f>+Model!BN122+Model!BN347</f>
        <v>8.38094355</v>
      </c>
    </row>
    <row r="35" ht="14.25" customHeight="1">
      <c r="B35" s="50">
        <f t="shared" si="3"/>
        <v>29</v>
      </c>
      <c r="C35" s="24">
        <f t="shared" si="4"/>
        <v>3</v>
      </c>
      <c r="F35" s="30">
        <f>+Model!G123+Model!G348</f>
        <v>0</v>
      </c>
      <c r="G35" s="30">
        <f>+Model!H123+Model!H348</f>
        <v>0</v>
      </c>
      <c r="H35" s="30">
        <f>+Model!I123+Model!I348</f>
        <v>0</v>
      </c>
      <c r="I35" s="30">
        <f>+Model!J123+Model!J348</f>
        <v>0</v>
      </c>
      <c r="J35" s="30">
        <f>+Model!K123+Model!K348</f>
        <v>0</v>
      </c>
      <c r="K35" s="30">
        <f>+Model!L123+Model!L348</f>
        <v>0</v>
      </c>
      <c r="L35" s="30">
        <f>+Model!M123+Model!M348</f>
        <v>0</v>
      </c>
      <c r="M35" s="30">
        <f>+Model!N123+Model!N348</f>
        <v>0</v>
      </c>
      <c r="N35" s="30">
        <f>+Model!O123+Model!O348</f>
        <v>0</v>
      </c>
      <c r="O35" s="30">
        <f>+Model!P123+Model!P348</f>
        <v>0</v>
      </c>
      <c r="P35" s="30">
        <f>+Model!Q123+Model!Q348</f>
        <v>0</v>
      </c>
      <c r="Q35" s="30">
        <f>+Model!R123+Model!R348</f>
        <v>0</v>
      </c>
      <c r="R35" s="30">
        <f>+Model!S123+Model!S348</f>
        <v>0</v>
      </c>
      <c r="S35" s="30">
        <f>+Model!T123+Model!T348</f>
        <v>0</v>
      </c>
      <c r="T35" s="30">
        <f>+Model!U123+Model!U348</f>
        <v>0</v>
      </c>
      <c r="U35" s="30">
        <f>+Model!V123+Model!V348</f>
        <v>0</v>
      </c>
      <c r="V35" s="30">
        <f>+Model!W123+Model!W348</f>
        <v>0</v>
      </c>
      <c r="W35" s="30">
        <f>+Model!X123+Model!X348</f>
        <v>0</v>
      </c>
      <c r="X35" s="30">
        <f>+Model!Y123+Model!Y348</f>
        <v>0</v>
      </c>
      <c r="Y35" s="30">
        <f>+Model!Z123+Model!Z348</f>
        <v>0</v>
      </c>
      <c r="Z35" s="30">
        <f>+Model!AA123+Model!AA348</f>
        <v>0</v>
      </c>
      <c r="AA35" s="30">
        <f>+Model!AB123+Model!AB348</f>
        <v>0</v>
      </c>
      <c r="AB35" s="30">
        <f>+Model!AC123+Model!AC348</f>
        <v>0</v>
      </c>
      <c r="AC35" s="30">
        <f>+Model!AD123+Model!AD348</f>
        <v>0</v>
      </c>
      <c r="AD35" s="30">
        <f>+Model!AE123+Model!AE348</f>
        <v>0</v>
      </c>
      <c r="AE35" s="30">
        <f>+Model!AF123+Model!AF348</f>
        <v>0</v>
      </c>
      <c r="AF35" s="30">
        <f>+Model!AG123+Model!AG348</f>
        <v>0</v>
      </c>
      <c r="AG35" s="30">
        <f>+Model!AH123+Model!AH348</f>
        <v>0</v>
      </c>
      <c r="AH35" s="30">
        <f>+Model!AI123+Model!AI348</f>
        <v>22.72882666</v>
      </c>
      <c r="AI35" s="30">
        <f>+Model!AJ123+Model!AJ348</f>
        <v>21.9711991</v>
      </c>
      <c r="AJ35" s="30">
        <f>+Model!AK123+Model!AK348</f>
        <v>21.2388258</v>
      </c>
      <c r="AK35" s="30">
        <f>+Model!AL123+Model!AL348</f>
        <v>20.53086494</v>
      </c>
      <c r="AL35" s="30">
        <f>+Model!AM123+Model!AM348</f>
        <v>19.84650277</v>
      </c>
      <c r="AM35" s="30">
        <f>+Model!AN123+Model!AN348</f>
        <v>19.18495268</v>
      </c>
      <c r="AN35" s="30">
        <f>+Model!AO123+Model!AO348</f>
        <v>18.54545426</v>
      </c>
      <c r="AO35" s="30">
        <f>+Model!AP123+Model!AP348</f>
        <v>17.92727245</v>
      </c>
      <c r="AP35" s="30">
        <f>+Model!AQ123+Model!AQ348</f>
        <v>17.40439367</v>
      </c>
      <c r="AQ35" s="30">
        <f>+Model!AR123+Model!AR348</f>
        <v>16.89676552</v>
      </c>
      <c r="AR35" s="30">
        <f>+Model!AS123+Model!AS348</f>
        <v>16.40394319</v>
      </c>
      <c r="AS35" s="30">
        <f>+Model!AT123+Model!AT348</f>
        <v>15.92549485</v>
      </c>
      <c r="AT35" s="30">
        <f>+Model!AU123+Model!AU348</f>
        <v>15.46100125</v>
      </c>
      <c r="AU35" s="30">
        <f>+Model!AV123+Model!AV348</f>
        <v>15.01005538</v>
      </c>
      <c r="AV35" s="30">
        <f>+Model!AW123+Model!AW348</f>
        <v>14.5722621</v>
      </c>
      <c r="AW35" s="30">
        <f>+Model!AX123+Model!AX348</f>
        <v>14.14723779</v>
      </c>
      <c r="AX35" s="30">
        <f>+Model!AY123+Model!AY348</f>
        <v>13.73461002</v>
      </c>
      <c r="AY35" s="30">
        <f>+Model!AZ123+Model!AZ348</f>
        <v>13.33401723</v>
      </c>
      <c r="AZ35" s="30">
        <f>+Model!BA123+Model!BA348</f>
        <v>12.94510839</v>
      </c>
      <c r="BA35" s="30">
        <f>+Model!BB123+Model!BB348</f>
        <v>12.56754273</v>
      </c>
      <c r="BB35" s="30">
        <f>+Model!BC123+Model!BC348</f>
        <v>12.25335416</v>
      </c>
      <c r="BC35" s="30">
        <f>+Model!BD123+Model!BD348</f>
        <v>11.94702031</v>
      </c>
      <c r="BD35" s="30">
        <f>+Model!BE123+Model!BE348</f>
        <v>11.6483448</v>
      </c>
      <c r="BE35" s="30">
        <f>+Model!BF123+Model!BF348</f>
        <v>11.35713618</v>
      </c>
      <c r="BF35" s="30">
        <f>+Model!BG123+Model!BG348</f>
        <v>11.07320778</v>
      </c>
      <c r="BG35" s="30">
        <f>+Model!BH123+Model!BH348</f>
        <v>10.79637758</v>
      </c>
      <c r="BH35" s="30">
        <f>+Model!BI123+Model!BI348</f>
        <v>10.52646814</v>
      </c>
      <c r="BI35" s="30">
        <f>+Model!BJ123+Model!BJ348</f>
        <v>10.26330644</v>
      </c>
      <c r="BJ35" s="30">
        <f>+Model!BK123+Model!BK348</f>
        <v>10.00672378</v>
      </c>
      <c r="BK35" s="30">
        <f>+Model!BL123+Model!BL348</f>
        <v>9.756555682</v>
      </c>
      <c r="BL35" s="30">
        <f>+Model!BM123+Model!BM348</f>
        <v>9.51264179</v>
      </c>
      <c r="BM35" s="30">
        <f>+Model!BN123+Model!BN348</f>
        <v>9.274825746</v>
      </c>
    </row>
    <row r="36" ht="14.25" customHeight="1">
      <c r="B36" s="50">
        <f t="shared" si="3"/>
        <v>30</v>
      </c>
      <c r="C36" s="24">
        <f t="shared" si="4"/>
        <v>3</v>
      </c>
      <c r="F36" s="30">
        <f>+Model!G124+Model!G349</f>
        <v>0</v>
      </c>
      <c r="G36" s="30">
        <f>+Model!H124+Model!H349</f>
        <v>0</v>
      </c>
      <c r="H36" s="30">
        <f>+Model!I124+Model!I349</f>
        <v>0</v>
      </c>
      <c r="I36" s="30">
        <f>+Model!J124+Model!J349</f>
        <v>0</v>
      </c>
      <c r="J36" s="30">
        <f>+Model!K124+Model!K349</f>
        <v>0</v>
      </c>
      <c r="K36" s="30">
        <f>+Model!L124+Model!L349</f>
        <v>0</v>
      </c>
      <c r="L36" s="30">
        <f>+Model!M124+Model!M349</f>
        <v>0</v>
      </c>
      <c r="M36" s="30">
        <f>+Model!N124+Model!N349</f>
        <v>0</v>
      </c>
      <c r="N36" s="30">
        <f>+Model!O124+Model!O349</f>
        <v>0</v>
      </c>
      <c r="O36" s="30">
        <f>+Model!P124+Model!P349</f>
        <v>0</v>
      </c>
      <c r="P36" s="30">
        <f>+Model!Q124+Model!Q349</f>
        <v>0</v>
      </c>
      <c r="Q36" s="30">
        <f>+Model!R124+Model!R349</f>
        <v>0</v>
      </c>
      <c r="R36" s="30">
        <f>+Model!S124+Model!S349</f>
        <v>0</v>
      </c>
      <c r="S36" s="30">
        <f>+Model!T124+Model!T349</f>
        <v>0</v>
      </c>
      <c r="T36" s="30">
        <f>+Model!U124+Model!U349</f>
        <v>0</v>
      </c>
      <c r="U36" s="30">
        <f>+Model!V124+Model!V349</f>
        <v>0</v>
      </c>
      <c r="V36" s="30">
        <f>+Model!W124+Model!W349</f>
        <v>0</v>
      </c>
      <c r="W36" s="30">
        <f>+Model!X124+Model!X349</f>
        <v>0</v>
      </c>
      <c r="X36" s="30">
        <f>+Model!Y124+Model!Y349</f>
        <v>0</v>
      </c>
      <c r="Y36" s="30">
        <f>+Model!Z124+Model!Z349</f>
        <v>0</v>
      </c>
      <c r="Z36" s="30">
        <f>+Model!AA124+Model!AA349</f>
        <v>0</v>
      </c>
      <c r="AA36" s="30">
        <f>+Model!AB124+Model!AB349</f>
        <v>0</v>
      </c>
      <c r="AB36" s="30">
        <f>+Model!AC124+Model!AC349</f>
        <v>0</v>
      </c>
      <c r="AC36" s="30">
        <f>+Model!AD124+Model!AD349</f>
        <v>0</v>
      </c>
      <c r="AD36" s="30">
        <f>+Model!AE124+Model!AE349</f>
        <v>0</v>
      </c>
      <c r="AE36" s="30">
        <f>+Model!AF124+Model!AF349</f>
        <v>0</v>
      </c>
      <c r="AF36" s="30">
        <f>+Model!AG124+Model!AG349</f>
        <v>0</v>
      </c>
      <c r="AG36" s="30">
        <f>+Model!AH124+Model!AH349</f>
        <v>0</v>
      </c>
      <c r="AH36" s="30">
        <f>+Model!AI124+Model!AI349</f>
        <v>0</v>
      </c>
      <c r="AI36" s="30">
        <f>+Model!AJ124+Model!AJ349</f>
        <v>23.18276799</v>
      </c>
      <c r="AJ36" s="30">
        <f>+Model!AK124+Model!AK349</f>
        <v>22.41000906</v>
      </c>
      <c r="AK36" s="30">
        <f>+Model!AL124+Model!AL349</f>
        <v>21.66300876</v>
      </c>
      <c r="AL36" s="30">
        <f>+Model!AM124+Model!AM349</f>
        <v>20.94090846</v>
      </c>
      <c r="AM36" s="30">
        <f>+Model!AN124+Model!AN349</f>
        <v>20.24287818</v>
      </c>
      <c r="AN36" s="30">
        <f>+Model!AO124+Model!AO349</f>
        <v>19.56811558</v>
      </c>
      <c r="AO36" s="30">
        <f>+Model!AP124+Model!AP349</f>
        <v>18.91584506</v>
      </c>
      <c r="AP36" s="30">
        <f>+Model!AQ124+Model!AQ349</f>
        <v>18.36413291</v>
      </c>
      <c r="AQ36" s="30">
        <f>+Model!AR124+Model!AR349</f>
        <v>17.82851237</v>
      </c>
      <c r="AR36" s="30">
        <f>+Model!AS124+Model!AS349</f>
        <v>17.30851409</v>
      </c>
      <c r="AS36" s="30">
        <f>+Model!AT124+Model!AT349</f>
        <v>16.80368243</v>
      </c>
      <c r="AT36" s="30">
        <f>+Model!AU124+Model!AU349</f>
        <v>16.31357502</v>
      </c>
      <c r="AU36" s="30">
        <f>+Model!AV124+Model!AV349</f>
        <v>15.83776242</v>
      </c>
      <c r="AV36" s="30">
        <f>+Model!AW124+Model!AW349</f>
        <v>15.37582768</v>
      </c>
      <c r="AW36" s="30">
        <f>+Model!AX124+Model!AX349</f>
        <v>14.92736604</v>
      </c>
      <c r="AX36" s="30">
        <f>+Model!AY124+Model!AY349</f>
        <v>14.49198453</v>
      </c>
      <c r="AY36" s="30">
        <f>+Model!AZ124+Model!AZ349</f>
        <v>14.06930165</v>
      </c>
      <c r="AZ36" s="30">
        <f>+Model!BA124+Model!BA349</f>
        <v>13.65894702</v>
      </c>
      <c r="BA36" s="30">
        <f>+Model!BB124+Model!BB349</f>
        <v>13.26056106</v>
      </c>
      <c r="BB36" s="30">
        <f>+Model!BC124+Model!BC349</f>
        <v>12.92904704</v>
      </c>
      <c r="BC36" s="30">
        <f>+Model!BD124+Model!BD349</f>
        <v>12.60582086</v>
      </c>
      <c r="BD36" s="30">
        <f>+Model!BE124+Model!BE349</f>
        <v>12.29067534</v>
      </c>
      <c r="BE36" s="30">
        <f>+Model!BF124+Model!BF349</f>
        <v>11.98340846</v>
      </c>
      <c r="BF36" s="30">
        <f>+Model!BG124+Model!BG349</f>
        <v>11.68382324</v>
      </c>
      <c r="BG36" s="30">
        <f>+Model!BH124+Model!BH349</f>
        <v>11.39172766</v>
      </c>
      <c r="BH36" s="30">
        <f>+Model!BI124+Model!BI349</f>
        <v>11.10693447</v>
      </c>
      <c r="BI36" s="30">
        <f>+Model!BJ124+Model!BJ349</f>
        <v>10.82926111</v>
      </c>
      <c r="BJ36" s="30">
        <f>+Model!BK124+Model!BK349</f>
        <v>10.55852958</v>
      </c>
      <c r="BK36" s="30">
        <f>+Model!BL124+Model!BL349</f>
        <v>10.29456634</v>
      </c>
      <c r="BL36" s="30">
        <f>+Model!BM124+Model!BM349</f>
        <v>10.03720218</v>
      </c>
      <c r="BM36" s="30">
        <f>+Model!BN124+Model!BN349</f>
        <v>9.786272129</v>
      </c>
    </row>
    <row r="37" ht="14.25" customHeight="1">
      <c r="B37" s="50">
        <f t="shared" si="3"/>
        <v>31</v>
      </c>
      <c r="C37" s="24">
        <f t="shared" si="4"/>
        <v>3</v>
      </c>
      <c r="F37" s="30">
        <f>+Model!G125+Model!G350</f>
        <v>0</v>
      </c>
      <c r="G37" s="30">
        <f>+Model!H125+Model!H350</f>
        <v>0</v>
      </c>
      <c r="H37" s="30">
        <f>+Model!I125+Model!I350</f>
        <v>0</v>
      </c>
      <c r="I37" s="30">
        <f>+Model!J125+Model!J350</f>
        <v>0</v>
      </c>
      <c r="J37" s="30">
        <f>+Model!K125+Model!K350</f>
        <v>0</v>
      </c>
      <c r="K37" s="30">
        <f>+Model!L125+Model!L350</f>
        <v>0</v>
      </c>
      <c r="L37" s="30">
        <f>+Model!M125+Model!M350</f>
        <v>0</v>
      </c>
      <c r="M37" s="30">
        <f>+Model!N125+Model!N350</f>
        <v>0</v>
      </c>
      <c r="N37" s="30">
        <f>+Model!O125+Model!O350</f>
        <v>0</v>
      </c>
      <c r="O37" s="30">
        <f>+Model!P125+Model!P350</f>
        <v>0</v>
      </c>
      <c r="P37" s="30">
        <f>+Model!Q125+Model!Q350</f>
        <v>0</v>
      </c>
      <c r="Q37" s="30">
        <f>+Model!R125+Model!R350</f>
        <v>0</v>
      </c>
      <c r="R37" s="30">
        <f>+Model!S125+Model!S350</f>
        <v>0</v>
      </c>
      <c r="S37" s="30">
        <f>+Model!T125+Model!T350</f>
        <v>0</v>
      </c>
      <c r="T37" s="30">
        <f>+Model!U125+Model!U350</f>
        <v>0</v>
      </c>
      <c r="U37" s="30">
        <f>+Model!V125+Model!V350</f>
        <v>0</v>
      </c>
      <c r="V37" s="30">
        <f>+Model!W125+Model!W350</f>
        <v>0</v>
      </c>
      <c r="W37" s="30">
        <f>+Model!X125+Model!X350</f>
        <v>0</v>
      </c>
      <c r="X37" s="30">
        <f>+Model!Y125+Model!Y350</f>
        <v>0</v>
      </c>
      <c r="Y37" s="30">
        <f>+Model!Z125+Model!Z350</f>
        <v>0</v>
      </c>
      <c r="Z37" s="30">
        <f>+Model!AA125+Model!AA350</f>
        <v>0</v>
      </c>
      <c r="AA37" s="30">
        <f>+Model!AB125+Model!AB350</f>
        <v>0</v>
      </c>
      <c r="AB37" s="30">
        <f>+Model!AC125+Model!AC350</f>
        <v>0</v>
      </c>
      <c r="AC37" s="30">
        <f>+Model!AD125+Model!AD350</f>
        <v>0</v>
      </c>
      <c r="AD37" s="30">
        <f>+Model!AE125+Model!AE350</f>
        <v>0</v>
      </c>
      <c r="AE37" s="30">
        <f>+Model!AF125+Model!AF350</f>
        <v>0</v>
      </c>
      <c r="AF37" s="30">
        <f>+Model!AG125+Model!AG350</f>
        <v>0</v>
      </c>
      <c r="AG37" s="30">
        <f>+Model!AH125+Model!AH350</f>
        <v>0</v>
      </c>
      <c r="AH37" s="30">
        <f>+Model!AI125+Model!AI350</f>
        <v>0</v>
      </c>
      <c r="AI37" s="30">
        <f>+Model!AJ125+Model!AJ350</f>
        <v>0</v>
      </c>
      <c r="AJ37" s="30">
        <f>+Model!AK125+Model!AK350</f>
        <v>24.70940639</v>
      </c>
      <c r="AK37" s="30">
        <f>+Model!AL125+Model!AL350</f>
        <v>23.88575951</v>
      </c>
      <c r="AL37" s="30">
        <f>+Model!AM125+Model!AM350</f>
        <v>23.08956753</v>
      </c>
      <c r="AM37" s="30">
        <f>+Model!AN125+Model!AN350</f>
        <v>22.31991528</v>
      </c>
      <c r="AN37" s="30">
        <f>+Model!AO125+Model!AO350</f>
        <v>21.5759181</v>
      </c>
      <c r="AO37" s="30">
        <f>+Model!AP125+Model!AP350</f>
        <v>20.85672083</v>
      </c>
      <c r="AP37" s="30">
        <f>+Model!AQ125+Model!AQ350</f>
        <v>20.24839981</v>
      </c>
      <c r="AQ37" s="30">
        <f>+Model!AR125+Model!AR350</f>
        <v>19.65782148</v>
      </c>
      <c r="AR37" s="30">
        <f>+Model!AS125+Model!AS350</f>
        <v>19.08446835</v>
      </c>
      <c r="AS37" s="30">
        <f>+Model!AT125+Model!AT350</f>
        <v>18.52783802</v>
      </c>
      <c r="AT37" s="30">
        <f>+Model!AU125+Model!AU350</f>
        <v>17.98744275</v>
      </c>
      <c r="AU37" s="30">
        <f>+Model!AV125+Model!AV350</f>
        <v>17.462809</v>
      </c>
      <c r="AV37" s="30">
        <f>+Model!AW125+Model!AW350</f>
        <v>16.95347707</v>
      </c>
      <c r="AW37" s="30">
        <f>+Model!AX125+Model!AX350</f>
        <v>16.45900066</v>
      </c>
      <c r="AX37" s="30">
        <f>+Model!AY125+Model!AY350</f>
        <v>15.97894647</v>
      </c>
      <c r="AY37" s="30">
        <f>+Model!AZ125+Model!AZ350</f>
        <v>15.51289387</v>
      </c>
      <c r="AZ37" s="30">
        <f>+Model!BA125+Model!BA350</f>
        <v>15.06043446</v>
      </c>
      <c r="BA37" s="30">
        <f>+Model!BB125+Model!BB350</f>
        <v>14.62117179</v>
      </c>
      <c r="BB37" s="30">
        <f>+Model!BC125+Model!BC350</f>
        <v>14.2556425</v>
      </c>
      <c r="BC37" s="30">
        <f>+Model!BD125+Model!BD350</f>
        <v>13.89925143</v>
      </c>
      <c r="BD37" s="30">
        <f>+Model!BE125+Model!BE350</f>
        <v>13.55177015</v>
      </c>
      <c r="BE37" s="30">
        <f>+Model!BF125+Model!BF350</f>
        <v>13.21297589</v>
      </c>
      <c r="BF37" s="30">
        <f>+Model!BG125+Model!BG350</f>
        <v>12.8826515</v>
      </c>
      <c r="BG37" s="30">
        <f>+Model!BH125+Model!BH350</f>
        <v>12.56058521</v>
      </c>
      <c r="BH37" s="30">
        <f>+Model!BI125+Model!BI350</f>
        <v>12.24657058</v>
      </c>
      <c r="BI37" s="30">
        <f>+Model!BJ125+Model!BJ350</f>
        <v>11.94040631</v>
      </c>
      <c r="BJ37" s="30">
        <f>+Model!BK125+Model!BK350</f>
        <v>11.64189616</v>
      </c>
      <c r="BK37" s="30">
        <f>+Model!BL125+Model!BL350</f>
        <v>11.35084875</v>
      </c>
      <c r="BL37" s="30">
        <f>+Model!BM125+Model!BM350</f>
        <v>11.06707753</v>
      </c>
      <c r="BM37" s="30">
        <f>+Model!BN125+Model!BN350</f>
        <v>10.7904006</v>
      </c>
    </row>
    <row r="38" ht="14.25" customHeight="1">
      <c r="B38" s="50">
        <f t="shared" si="3"/>
        <v>32</v>
      </c>
      <c r="C38" s="24">
        <f t="shared" si="4"/>
        <v>3</v>
      </c>
      <c r="F38" s="30">
        <f>+Model!G126+Model!G351</f>
        <v>0</v>
      </c>
      <c r="G38" s="30">
        <f>+Model!H126+Model!H351</f>
        <v>0</v>
      </c>
      <c r="H38" s="30">
        <f>+Model!I126+Model!I351</f>
        <v>0</v>
      </c>
      <c r="I38" s="30">
        <f>+Model!J126+Model!J351</f>
        <v>0</v>
      </c>
      <c r="J38" s="30">
        <f>+Model!K126+Model!K351</f>
        <v>0</v>
      </c>
      <c r="K38" s="30">
        <f>+Model!L126+Model!L351</f>
        <v>0</v>
      </c>
      <c r="L38" s="30">
        <f>+Model!M126+Model!M351</f>
        <v>0</v>
      </c>
      <c r="M38" s="30">
        <f>+Model!N126+Model!N351</f>
        <v>0</v>
      </c>
      <c r="N38" s="30">
        <f>+Model!O126+Model!O351</f>
        <v>0</v>
      </c>
      <c r="O38" s="30">
        <f>+Model!P126+Model!P351</f>
        <v>0</v>
      </c>
      <c r="P38" s="30">
        <f>+Model!Q126+Model!Q351</f>
        <v>0</v>
      </c>
      <c r="Q38" s="30">
        <f>+Model!R126+Model!R351</f>
        <v>0</v>
      </c>
      <c r="R38" s="30">
        <f>+Model!S126+Model!S351</f>
        <v>0</v>
      </c>
      <c r="S38" s="30">
        <f>+Model!T126+Model!T351</f>
        <v>0</v>
      </c>
      <c r="T38" s="30">
        <f>+Model!U126+Model!U351</f>
        <v>0</v>
      </c>
      <c r="U38" s="30">
        <f>+Model!V126+Model!V351</f>
        <v>0</v>
      </c>
      <c r="V38" s="30">
        <f>+Model!W126+Model!W351</f>
        <v>0</v>
      </c>
      <c r="W38" s="30">
        <f>+Model!X126+Model!X351</f>
        <v>0</v>
      </c>
      <c r="X38" s="30">
        <f>+Model!Y126+Model!Y351</f>
        <v>0</v>
      </c>
      <c r="Y38" s="30">
        <f>+Model!Z126+Model!Z351</f>
        <v>0</v>
      </c>
      <c r="Z38" s="30">
        <f>+Model!AA126+Model!AA351</f>
        <v>0</v>
      </c>
      <c r="AA38" s="30">
        <f>+Model!AB126+Model!AB351</f>
        <v>0</v>
      </c>
      <c r="AB38" s="30">
        <f>+Model!AC126+Model!AC351</f>
        <v>0</v>
      </c>
      <c r="AC38" s="30">
        <f>+Model!AD126+Model!AD351</f>
        <v>0</v>
      </c>
      <c r="AD38" s="30">
        <f>+Model!AE126+Model!AE351</f>
        <v>0</v>
      </c>
      <c r="AE38" s="30">
        <f>+Model!AF126+Model!AF351</f>
        <v>0</v>
      </c>
      <c r="AF38" s="30">
        <f>+Model!AG126+Model!AG351</f>
        <v>0</v>
      </c>
      <c r="AG38" s="30">
        <f>+Model!AH126+Model!AH351</f>
        <v>0</v>
      </c>
      <c r="AH38" s="30">
        <f>+Model!AI126+Model!AI351</f>
        <v>0</v>
      </c>
      <c r="AI38" s="30">
        <f>+Model!AJ126+Model!AJ351</f>
        <v>0</v>
      </c>
      <c r="AJ38" s="30">
        <f>+Model!AK126+Model!AK351</f>
        <v>0</v>
      </c>
      <c r="AK38" s="30">
        <f>+Model!AL126+Model!AL351</f>
        <v>25.20987671</v>
      </c>
      <c r="AL38" s="30">
        <f>+Model!AM126+Model!AM351</f>
        <v>24.36954749</v>
      </c>
      <c r="AM38" s="30">
        <f>+Model!AN126+Model!AN351</f>
        <v>23.55722924</v>
      </c>
      <c r="AN38" s="30">
        <f>+Model!AO126+Model!AO351</f>
        <v>22.77198826</v>
      </c>
      <c r="AO38" s="30">
        <f>+Model!AP126+Model!AP351</f>
        <v>22.01292199</v>
      </c>
      <c r="AP38" s="30">
        <f>+Model!AQ126+Model!AQ351</f>
        <v>21.37087843</v>
      </c>
      <c r="AQ38" s="30">
        <f>+Model!AR126+Model!AR351</f>
        <v>20.74756114</v>
      </c>
      <c r="AR38" s="30">
        <f>+Model!AS126+Model!AS351</f>
        <v>20.14242394</v>
      </c>
      <c r="AS38" s="30">
        <f>+Model!AT126+Model!AT351</f>
        <v>19.55493658</v>
      </c>
      <c r="AT38" s="30">
        <f>+Model!AU126+Model!AU351</f>
        <v>18.98458426</v>
      </c>
      <c r="AU38" s="30">
        <f>+Model!AV126+Model!AV351</f>
        <v>18.43086722</v>
      </c>
      <c r="AV38" s="30">
        <f>+Model!AW126+Model!AW351</f>
        <v>17.89330026</v>
      </c>
      <c r="AW38" s="30">
        <f>+Model!AX126+Model!AX351</f>
        <v>17.37141233</v>
      </c>
      <c r="AX38" s="30">
        <f>+Model!AY126+Model!AY351</f>
        <v>16.86474614</v>
      </c>
      <c r="AY38" s="30">
        <f>+Model!AZ126+Model!AZ351</f>
        <v>16.37285771</v>
      </c>
      <c r="AZ38" s="30">
        <f>+Model!BA126+Model!BA351</f>
        <v>15.89531603</v>
      </c>
      <c r="BA38" s="30">
        <f>+Model!BB126+Model!BB351</f>
        <v>15.43170264</v>
      </c>
      <c r="BB38" s="30">
        <f>+Model!BC126+Model!BC351</f>
        <v>15.04591008</v>
      </c>
      <c r="BC38" s="30">
        <f>+Model!BD126+Model!BD351</f>
        <v>14.66976233</v>
      </c>
      <c r="BD38" s="30">
        <f>+Model!BE126+Model!BE351</f>
        <v>14.30301827</v>
      </c>
      <c r="BE38" s="30">
        <f>+Model!BF126+Model!BF351</f>
        <v>13.94544281</v>
      </c>
      <c r="BF38" s="30">
        <f>+Model!BG126+Model!BG351</f>
        <v>13.59680674</v>
      </c>
      <c r="BG38" s="30">
        <f>+Model!BH126+Model!BH351</f>
        <v>13.25688657</v>
      </c>
      <c r="BH38" s="30">
        <f>+Model!BI126+Model!BI351</f>
        <v>12.92546441</v>
      </c>
      <c r="BI38" s="30">
        <f>+Model!BJ126+Model!BJ351</f>
        <v>12.6023278</v>
      </c>
      <c r="BJ38" s="30">
        <f>+Model!BK126+Model!BK351</f>
        <v>12.2872696</v>
      </c>
      <c r="BK38" s="30">
        <f>+Model!BL126+Model!BL351</f>
        <v>11.98008786</v>
      </c>
      <c r="BL38" s="30">
        <f>+Model!BM126+Model!BM351</f>
        <v>11.68058567</v>
      </c>
      <c r="BM38" s="30">
        <f>+Model!BN126+Model!BN351</f>
        <v>11.38857102</v>
      </c>
    </row>
    <row r="39" ht="14.25" customHeight="1">
      <c r="B39" s="50">
        <f t="shared" si="3"/>
        <v>33</v>
      </c>
      <c r="C39" s="24">
        <f t="shared" si="4"/>
        <v>3</v>
      </c>
      <c r="F39" s="30">
        <f>+Model!G127+Model!G352</f>
        <v>0</v>
      </c>
      <c r="G39" s="30">
        <f>+Model!H127+Model!H352</f>
        <v>0</v>
      </c>
      <c r="H39" s="30">
        <f>+Model!I127+Model!I352</f>
        <v>0</v>
      </c>
      <c r="I39" s="30">
        <f>+Model!J127+Model!J352</f>
        <v>0</v>
      </c>
      <c r="J39" s="30">
        <f>+Model!K127+Model!K352</f>
        <v>0</v>
      </c>
      <c r="K39" s="30">
        <f>+Model!L127+Model!L352</f>
        <v>0</v>
      </c>
      <c r="L39" s="30">
        <f>+Model!M127+Model!M352</f>
        <v>0</v>
      </c>
      <c r="M39" s="30">
        <f>+Model!N127+Model!N352</f>
        <v>0</v>
      </c>
      <c r="N39" s="30">
        <f>+Model!O127+Model!O352</f>
        <v>0</v>
      </c>
      <c r="O39" s="30">
        <f>+Model!P127+Model!P352</f>
        <v>0</v>
      </c>
      <c r="P39" s="30">
        <f>+Model!Q127+Model!Q352</f>
        <v>0</v>
      </c>
      <c r="Q39" s="30">
        <f>+Model!R127+Model!R352</f>
        <v>0</v>
      </c>
      <c r="R39" s="30">
        <f>+Model!S127+Model!S352</f>
        <v>0</v>
      </c>
      <c r="S39" s="30">
        <f>+Model!T127+Model!T352</f>
        <v>0</v>
      </c>
      <c r="T39" s="30">
        <f>+Model!U127+Model!U352</f>
        <v>0</v>
      </c>
      <c r="U39" s="30">
        <f>+Model!V127+Model!V352</f>
        <v>0</v>
      </c>
      <c r="V39" s="30">
        <f>+Model!W127+Model!W352</f>
        <v>0</v>
      </c>
      <c r="W39" s="30">
        <f>+Model!X127+Model!X352</f>
        <v>0</v>
      </c>
      <c r="X39" s="30">
        <f>+Model!Y127+Model!Y352</f>
        <v>0</v>
      </c>
      <c r="Y39" s="30">
        <f>+Model!Z127+Model!Z352</f>
        <v>0</v>
      </c>
      <c r="Z39" s="30">
        <f>+Model!AA127+Model!AA352</f>
        <v>0</v>
      </c>
      <c r="AA39" s="30">
        <f>+Model!AB127+Model!AB352</f>
        <v>0</v>
      </c>
      <c r="AB39" s="30">
        <f>+Model!AC127+Model!AC352</f>
        <v>0</v>
      </c>
      <c r="AC39" s="30">
        <f>+Model!AD127+Model!AD352</f>
        <v>0</v>
      </c>
      <c r="AD39" s="30">
        <f>+Model!AE127+Model!AE352</f>
        <v>0</v>
      </c>
      <c r="AE39" s="30">
        <f>+Model!AF127+Model!AF352</f>
        <v>0</v>
      </c>
      <c r="AF39" s="30">
        <f>+Model!AG127+Model!AG352</f>
        <v>0</v>
      </c>
      <c r="AG39" s="30">
        <f>+Model!AH127+Model!AH352</f>
        <v>0</v>
      </c>
      <c r="AH39" s="30">
        <f>+Model!AI127+Model!AI352</f>
        <v>0</v>
      </c>
      <c r="AI39" s="30">
        <f>+Model!AJ127+Model!AJ352</f>
        <v>0</v>
      </c>
      <c r="AJ39" s="30">
        <f>+Model!AK127+Model!AK352</f>
        <v>0</v>
      </c>
      <c r="AK39" s="30">
        <f>+Model!AL127+Model!AL352</f>
        <v>0</v>
      </c>
      <c r="AL39" s="30">
        <f>+Model!AM127+Model!AM352</f>
        <v>26.78537054</v>
      </c>
      <c r="AM39" s="30">
        <f>+Model!AN127+Model!AN352</f>
        <v>25.89252486</v>
      </c>
      <c r="AN39" s="30">
        <f>+Model!AO127+Model!AO352</f>
        <v>25.0294407</v>
      </c>
      <c r="AO39" s="30">
        <f>+Model!AP127+Model!AP352</f>
        <v>24.19512601</v>
      </c>
      <c r="AP39" s="30">
        <f>+Model!AQ127+Model!AQ352</f>
        <v>23.48943483</v>
      </c>
      <c r="AQ39" s="30">
        <f>+Model!AR127+Model!AR352</f>
        <v>22.80432632</v>
      </c>
      <c r="AR39" s="30">
        <f>+Model!AS127+Model!AS352</f>
        <v>22.13920013</v>
      </c>
      <c r="AS39" s="30">
        <f>+Model!AT127+Model!AT352</f>
        <v>21.49347346</v>
      </c>
      <c r="AT39" s="30">
        <f>+Model!AU127+Model!AU352</f>
        <v>20.86658049</v>
      </c>
      <c r="AU39" s="30">
        <f>+Model!AV127+Model!AV352</f>
        <v>20.25797189</v>
      </c>
      <c r="AV39" s="30">
        <f>+Model!AW127+Model!AW352</f>
        <v>19.66711437</v>
      </c>
      <c r="AW39" s="30">
        <f>+Model!AX127+Model!AX352</f>
        <v>19.09349021</v>
      </c>
      <c r="AX39" s="30">
        <f>+Model!AY127+Model!AY352</f>
        <v>18.53659674</v>
      </c>
      <c r="AY39" s="30">
        <f>+Model!AZ127+Model!AZ352</f>
        <v>17.995946</v>
      </c>
      <c r="AZ39" s="30">
        <f>+Model!BA127+Model!BA352</f>
        <v>17.47106424</v>
      </c>
      <c r="BA39" s="30">
        <f>+Model!BB127+Model!BB352</f>
        <v>16.96149154</v>
      </c>
      <c r="BB39" s="30">
        <f>+Model!BC127+Model!BC352</f>
        <v>16.53745425</v>
      </c>
      <c r="BC39" s="30">
        <f>+Model!BD127+Model!BD352</f>
        <v>16.12401789</v>
      </c>
      <c r="BD39" s="30">
        <f>+Model!BE127+Model!BE352</f>
        <v>15.72091745</v>
      </c>
      <c r="BE39" s="30">
        <f>+Model!BF127+Model!BF352</f>
        <v>15.32789451</v>
      </c>
      <c r="BF39" s="30">
        <f>+Model!BG127+Model!BG352</f>
        <v>14.94469715</v>
      </c>
      <c r="BG39" s="30">
        <f>+Model!BH127+Model!BH352</f>
        <v>14.57107972</v>
      </c>
      <c r="BH39" s="30">
        <f>+Model!BI127+Model!BI352</f>
        <v>14.20680272</v>
      </c>
      <c r="BI39" s="30">
        <f>+Model!BJ127+Model!BJ352</f>
        <v>13.85163266</v>
      </c>
      <c r="BJ39" s="30">
        <f>+Model!BK127+Model!BK352</f>
        <v>13.50534184</v>
      </c>
      <c r="BK39" s="30">
        <f>+Model!BL127+Model!BL352</f>
        <v>13.16770829</v>
      </c>
      <c r="BL39" s="30">
        <f>+Model!BM127+Model!BM352</f>
        <v>12.83851559</v>
      </c>
      <c r="BM39" s="30">
        <f>+Model!BN127+Model!BN352</f>
        <v>12.5175527</v>
      </c>
    </row>
    <row r="40" ht="14.25" customHeight="1">
      <c r="B40" s="50">
        <f t="shared" si="3"/>
        <v>34</v>
      </c>
      <c r="C40" s="24">
        <f t="shared" si="4"/>
        <v>3</v>
      </c>
      <c r="F40" s="30">
        <f>+Model!G128+Model!G353</f>
        <v>0</v>
      </c>
      <c r="G40" s="30">
        <f>+Model!H128+Model!H353</f>
        <v>0</v>
      </c>
      <c r="H40" s="30">
        <f>+Model!I128+Model!I353</f>
        <v>0</v>
      </c>
      <c r="I40" s="30">
        <f>+Model!J128+Model!J353</f>
        <v>0</v>
      </c>
      <c r="J40" s="30">
        <f>+Model!K128+Model!K353</f>
        <v>0</v>
      </c>
      <c r="K40" s="30">
        <f>+Model!L128+Model!L353</f>
        <v>0</v>
      </c>
      <c r="L40" s="30">
        <f>+Model!M128+Model!M353</f>
        <v>0</v>
      </c>
      <c r="M40" s="30">
        <f>+Model!N128+Model!N353</f>
        <v>0</v>
      </c>
      <c r="N40" s="30">
        <f>+Model!O128+Model!O353</f>
        <v>0</v>
      </c>
      <c r="O40" s="30">
        <f>+Model!P128+Model!P353</f>
        <v>0</v>
      </c>
      <c r="P40" s="30">
        <f>+Model!Q128+Model!Q353</f>
        <v>0</v>
      </c>
      <c r="Q40" s="30">
        <f>+Model!R128+Model!R353</f>
        <v>0</v>
      </c>
      <c r="R40" s="30">
        <f>+Model!S128+Model!S353</f>
        <v>0</v>
      </c>
      <c r="S40" s="30">
        <f>+Model!T128+Model!T353</f>
        <v>0</v>
      </c>
      <c r="T40" s="30">
        <f>+Model!U128+Model!U353</f>
        <v>0</v>
      </c>
      <c r="U40" s="30">
        <f>+Model!V128+Model!V353</f>
        <v>0</v>
      </c>
      <c r="V40" s="30">
        <f>+Model!W128+Model!W353</f>
        <v>0</v>
      </c>
      <c r="W40" s="30">
        <f>+Model!X128+Model!X353</f>
        <v>0</v>
      </c>
      <c r="X40" s="30">
        <f>+Model!Y128+Model!Y353</f>
        <v>0</v>
      </c>
      <c r="Y40" s="30">
        <f>+Model!Z128+Model!Z353</f>
        <v>0</v>
      </c>
      <c r="Z40" s="30">
        <f>+Model!AA128+Model!AA353</f>
        <v>0</v>
      </c>
      <c r="AA40" s="30">
        <f>+Model!AB128+Model!AB353</f>
        <v>0</v>
      </c>
      <c r="AB40" s="30">
        <f>+Model!AC128+Model!AC353</f>
        <v>0</v>
      </c>
      <c r="AC40" s="30">
        <f>+Model!AD128+Model!AD353</f>
        <v>0</v>
      </c>
      <c r="AD40" s="30">
        <f>+Model!AE128+Model!AE353</f>
        <v>0</v>
      </c>
      <c r="AE40" s="30">
        <f>+Model!AF128+Model!AF353</f>
        <v>0</v>
      </c>
      <c r="AF40" s="30">
        <f>+Model!AG128+Model!AG353</f>
        <v>0</v>
      </c>
      <c r="AG40" s="30">
        <f>+Model!AH128+Model!AH353</f>
        <v>0</v>
      </c>
      <c r="AH40" s="30">
        <f>+Model!AI128+Model!AI353</f>
        <v>0</v>
      </c>
      <c r="AI40" s="30">
        <f>+Model!AJ128+Model!AJ353</f>
        <v>0</v>
      </c>
      <c r="AJ40" s="30">
        <f>+Model!AK128+Model!AK353</f>
        <v>0</v>
      </c>
      <c r="AK40" s="30">
        <f>+Model!AL128+Model!AL353</f>
        <v>0</v>
      </c>
      <c r="AL40" s="30">
        <f>+Model!AM128+Model!AM353</f>
        <v>0</v>
      </c>
      <c r="AM40" s="30">
        <f>+Model!AN128+Model!AN353</f>
        <v>27.33713907</v>
      </c>
      <c r="AN40" s="30">
        <f>+Model!AO128+Model!AO353</f>
        <v>26.4259011</v>
      </c>
      <c r="AO40" s="30">
        <f>+Model!AP128+Model!AP353</f>
        <v>25.54503773</v>
      </c>
      <c r="AP40" s="30">
        <f>+Model!AQ128+Model!AQ353</f>
        <v>24.79997413</v>
      </c>
      <c r="AQ40" s="30">
        <f>+Model!AR128+Model!AR353</f>
        <v>24.07664155</v>
      </c>
      <c r="AR40" s="30">
        <f>+Model!AS128+Model!AS353</f>
        <v>23.37440617</v>
      </c>
      <c r="AS40" s="30">
        <f>+Model!AT128+Model!AT353</f>
        <v>22.69265266</v>
      </c>
      <c r="AT40" s="30">
        <f>+Model!AU128+Model!AU353</f>
        <v>22.03078363</v>
      </c>
      <c r="AU40" s="30">
        <f>+Model!AV128+Model!AV353</f>
        <v>21.3882191</v>
      </c>
      <c r="AV40" s="30">
        <f>+Model!AW128+Model!AW353</f>
        <v>20.76439605</v>
      </c>
      <c r="AW40" s="30">
        <f>+Model!AX128+Model!AX353</f>
        <v>20.15876783</v>
      </c>
      <c r="AX40" s="30">
        <f>+Model!AY128+Model!AY353</f>
        <v>19.57080377</v>
      </c>
      <c r="AY40" s="30">
        <f>+Model!AZ128+Model!AZ353</f>
        <v>18.99998866</v>
      </c>
      <c r="AZ40" s="30">
        <f>+Model!BA128+Model!BA353</f>
        <v>18.44582232</v>
      </c>
      <c r="BA40" s="30">
        <f>+Model!BB128+Model!BB353</f>
        <v>17.90781917</v>
      </c>
      <c r="BB40" s="30">
        <f>+Model!BC128+Model!BC353</f>
        <v>17.46012369</v>
      </c>
      <c r="BC40" s="30">
        <f>+Model!BD128+Model!BD353</f>
        <v>17.0236206</v>
      </c>
      <c r="BD40" s="30">
        <f>+Model!BE128+Model!BE353</f>
        <v>16.59803008</v>
      </c>
      <c r="BE40" s="30">
        <f>+Model!BF128+Model!BF353</f>
        <v>16.18307933</v>
      </c>
      <c r="BF40" s="30">
        <f>+Model!BG128+Model!BG353</f>
        <v>15.77850235</v>
      </c>
      <c r="BG40" s="30">
        <f>+Model!BH128+Model!BH353</f>
        <v>15.38403979</v>
      </c>
      <c r="BH40" s="30">
        <f>+Model!BI128+Model!BI353</f>
        <v>14.99943879</v>
      </c>
      <c r="BI40" s="30">
        <f>+Model!BJ128+Model!BJ353</f>
        <v>14.62445282</v>
      </c>
      <c r="BJ40" s="30">
        <f>+Model!BK128+Model!BK353</f>
        <v>14.2588415</v>
      </c>
      <c r="BK40" s="30">
        <f>+Model!BL128+Model!BL353</f>
        <v>13.90237047</v>
      </c>
      <c r="BL40" s="30">
        <f>+Model!BM128+Model!BM353</f>
        <v>13.5548112</v>
      </c>
      <c r="BM40" s="30">
        <f>+Model!BN128+Model!BN353</f>
        <v>13.21594092</v>
      </c>
    </row>
    <row r="41" ht="14.25" customHeight="1">
      <c r="B41" s="50">
        <f t="shared" si="3"/>
        <v>35</v>
      </c>
      <c r="C41" s="24">
        <f t="shared" si="4"/>
        <v>3</v>
      </c>
      <c r="F41" s="30">
        <f>+Model!G129+Model!G354</f>
        <v>0</v>
      </c>
      <c r="G41" s="30">
        <f>+Model!H129+Model!H354</f>
        <v>0</v>
      </c>
      <c r="H41" s="30">
        <f>+Model!I129+Model!I354</f>
        <v>0</v>
      </c>
      <c r="I41" s="30">
        <f>+Model!J129+Model!J354</f>
        <v>0</v>
      </c>
      <c r="J41" s="30">
        <f>+Model!K129+Model!K354</f>
        <v>0</v>
      </c>
      <c r="K41" s="30">
        <f>+Model!L129+Model!L354</f>
        <v>0</v>
      </c>
      <c r="L41" s="30">
        <f>+Model!M129+Model!M354</f>
        <v>0</v>
      </c>
      <c r="M41" s="30">
        <f>+Model!N129+Model!N354</f>
        <v>0</v>
      </c>
      <c r="N41" s="30">
        <f>+Model!O129+Model!O354</f>
        <v>0</v>
      </c>
      <c r="O41" s="30">
        <f>+Model!P129+Model!P354</f>
        <v>0</v>
      </c>
      <c r="P41" s="30">
        <f>+Model!Q129+Model!Q354</f>
        <v>0</v>
      </c>
      <c r="Q41" s="30">
        <f>+Model!R129+Model!R354</f>
        <v>0</v>
      </c>
      <c r="R41" s="30">
        <f>+Model!S129+Model!S354</f>
        <v>0</v>
      </c>
      <c r="S41" s="30">
        <f>+Model!T129+Model!T354</f>
        <v>0</v>
      </c>
      <c r="T41" s="30">
        <f>+Model!U129+Model!U354</f>
        <v>0</v>
      </c>
      <c r="U41" s="30">
        <f>+Model!V129+Model!V354</f>
        <v>0</v>
      </c>
      <c r="V41" s="30">
        <f>+Model!W129+Model!W354</f>
        <v>0</v>
      </c>
      <c r="W41" s="30">
        <f>+Model!X129+Model!X354</f>
        <v>0</v>
      </c>
      <c r="X41" s="30">
        <f>+Model!Y129+Model!Y354</f>
        <v>0</v>
      </c>
      <c r="Y41" s="30">
        <f>+Model!Z129+Model!Z354</f>
        <v>0</v>
      </c>
      <c r="Z41" s="30">
        <f>+Model!AA129+Model!AA354</f>
        <v>0</v>
      </c>
      <c r="AA41" s="30">
        <f>+Model!AB129+Model!AB354</f>
        <v>0</v>
      </c>
      <c r="AB41" s="30">
        <f>+Model!AC129+Model!AC354</f>
        <v>0</v>
      </c>
      <c r="AC41" s="30">
        <f>+Model!AD129+Model!AD354</f>
        <v>0</v>
      </c>
      <c r="AD41" s="30">
        <f>+Model!AE129+Model!AE354</f>
        <v>0</v>
      </c>
      <c r="AE41" s="30">
        <f>+Model!AF129+Model!AF354</f>
        <v>0</v>
      </c>
      <c r="AF41" s="30">
        <f>+Model!AG129+Model!AG354</f>
        <v>0</v>
      </c>
      <c r="AG41" s="30">
        <f>+Model!AH129+Model!AH354</f>
        <v>0</v>
      </c>
      <c r="AH41" s="30">
        <f>+Model!AI129+Model!AI354</f>
        <v>0</v>
      </c>
      <c r="AI41" s="30">
        <f>+Model!AJ129+Model!AJ354</f>
        <v>0</v>
      </c>
      <c r="AJ41" s="30">
        <f>+Model!AK129+Model!AK354</f>
        <v>0</v>
      </c>
      <c r="AK41" s="30">
        <f>+Model!AL129+Model!AL354</f>
        <v>0</v>
      </c>
      <c r="AL41" s="30">
        <f>+Model!AM129+Model!AM354</f>
        <v>0</v>
      </c>
      <c r="AM41" s="30">
        <f>+Model!AN129+Model!AN354</f>
        <v>0</v>
      </c>
      <c r="AN41" s="30">
        <f>+Model!AO129+Model!AO354</f>
        <v>28.96649603</v>
      </c>
      <c r="AO41" s="30">
        <f>+Model!AP129+Model!AP354</f>
        <v>28.00094616</v>
      </c>
      <c r="AP41" s="30">
        <f>+Model!AQ129+Model!AQ354</f>
        <v>27.18425189</v>
      </c>
      <c r="AQ41" s="30">
        <f>+Model!AR129+Model!AR354</f>
        <v>26.39137788</v>
      </c>
      <c r="AR41" s="30">
        <f>+Model!AS129+Model!AS354</f>
        <v>25.62162936</v>
      </c>
      <c r="AS41" s="30">
        <f>+Model!AT129+Model!AT354</f>
        <v>24.87433184</v>
      </c>
      <c r="AT41" s="30">
        <f>+Model!AU129+Model!AU354</f>
        <v>24.14883049</v>
      </c>
      <c r="AU41" s="30">
        <f>+Model!AV129+Model!AV354</f>
        <v>23.4444896</v>
      </c>
      <c r="AV41" s="30">
        <f>+Model!AW129+Model!AW354</f>
        <v>22.76069199</v>
      </c>
      <c r="AW41" s="30">
        <f>+Model!AX129+Model!AX354</f>
        <v>22.09683847</v>
      </c>
      <c r="AX41" s="30">
        <f>+Model!AY129+Model!AY354</f>
        <v>21.45234735</v>
      </c>
      <c r="AY41" s="30">
        <f>+Model!AZ129+Model!AZ354</f>
        <v>20.82665389</v>
      </c>
      <c r="AZ41" s="30">
        <f>+Model!BA129+Model!BA354</f>
        <v>20.21920981</v>
      </c>
      <c r="BA41" s="30">
        <f>+Model!BB129+Model!BB354</f>
        <v>19.62948286</v>
      </c>
      <c r="BB41" s="30">
        <f>+Model!BC129+Model!BC354</f>
        <v>19.13874579</v>
      </c>
      <c r="BC41" s="30">
        <f>+Model!BD129+Model!BD354</f>
        <v>18.66027714</v>
      </c>
      <c r="BD41" s="30">
        <f>+Model!BE129+Model!BE354</f>
        <v>18.19377022</v>
      </c>
      <c r="BE41" s="30">
        <f>+Model!BF129+Model!BF354</f>
        <v>17.73892596</v>
      </c>
      <c r="BF41" s="30">
        <f>+Model!BG129+Model!BG354</f>
        <v>17.29545281</v>
      </c>
      <c r="BG41" s="30">
        <f>+Model!BH129+Model!BH354</f>
        <v>16.86306649</v>
      </c>
      <c r="BH41" s="30">
        <f>+Model!BI129+Model!BI354</f>
        <v>16.44148983</v>
      </c>
      <c r="BI41" s="30">
        <f>+Model!BJ129+Model!BJ354</f>
        <v>16.03045258</v>
      </c>
      <c r="BJ41" s="30">
        <f>+Model!BK129+Model!BK354</f>
        <v>15.62969127</v>
      </c>
      <c r="BK41" s="30">
        <f>+Model!BL129+Model!BL354</f>
        <v>15.23894899</v>
      </c>
      <c r="BL41" s="30">
        <f>+Model!BM129+Model!BM354</f>
        <v>14.85797526</v>
      </c>
      <c r="BM41" s="30">
        <f>+Model!BN129+Model!BN354</f>
        <v>14.48652588</v>
      </c>
    </row>
    <row r="42" ht="14.25" customHeight="1">
      <c r="B42" s="50">
        <f t="shared" si="3"/>
        <v>36</v>
      </c>
      <c r="C42" s="24">
        <f t="shared" si="4"/>
        <v>3</v>
      </c>
      <c r="F42" s="30">
        <f>+Model!G130+Model!G355</f>
        <v>0</v>
      </c>
      <c r="G42" s="30">
        <f>+Model!H130+Model!H355</f>
        <v>0</v>
      </c>
      <c r="H42" s="30">
        <f>+Model!I130+Model!I355</f>
        <v>0</v>
      </c>
      <c r="I42" s="30">
        <f>+Model!J130+Model!J355</f>
        <v>0</v>
      </c>
      <c r="J42" s="30">
        <f>+Model!K130+Model!K355</f>
        <v>0</v>
      </c>
      <c r="K42" s="30">
        <f>+Model!L130+Model!L355</f>
        <v>0</v>
      </c>
      <c r="L42" s="30">
        <f>+Model!M130+Model!M355</f>
        <v>0</v>
      </c>
      <c r="M42" s="30">
        <f>+Model!N130+Model!N355</f>
        <v>0</v>
      </c>
      <c r="N42" s="30">
        <f>+Model!O130+Model!O355</f>
        <v>0</v>
      </c>
      <c r="O42" s="30">
        <f>+Model!P130+Model!P355</f>
        <v>0</v>
      </c>
      <c r="P42" s="30">
        <f>+Model!Q130+Model!Q355</f>
        <v>0</v>
      </c>
      <c r="Q42" s="30">
        <f>+Model!R130+Model!R355</f>
        <v>0</v>
      </c>
      <c r="R42" s="30">
        <f>+Model!S130+Model!S355</f>
        <v>0</v>
      </c>
      <c r="S42" s="30">
        <f>+Model!T130+Model!T355</f>
        <v>0</v>
      </c>
      <c r="T42" s="30">
        <f>+Model!U130+Model!U355</f>
        <v>0</v>
      </c>
      <c r="U42" s="30">
        <f>+Model!V130+Model!V355</f>
        <v>0</v>
      </c>
      <c r="V42" s="30">
        <f>+Model!W130+Model!W355</f>
        <v>0</v>
      </c>
      <c r="W42" s="30">
        <f>+Model!X130+Model!X355</f>
        <v>0</v>
      </c>
      <c r="X42" s="30">
        <f>+Model!Y130+Model!Y355</f>
        <v>0</v>
      </c>
      <c r="Y42" s="30">
        <f>+Model!Z130+Model!Z355</f>
        <v>0</v>
      </c>
      <c r="Z42" s="30">
        <f>+Model!AA130+Model!AA355</f>
        <v>0</v>
      </c>
      <c r="AA42" s="30">
        <f>+Model!AB130+Model!AB355</f>
        <v>0</v>
      </c>
      <c r="AB42" s="30">
        <f>+Model!AC130+Model!AC355</f>
        <v>0</v>
      </c>
      <c r="AC42" s="30">
        <f>+Model!AD130+Model!AD355</f>
        <v>0</v>
      </c>
      <c r="AD42" s="30">
        <f>+Model!AE130+Model!AE355</f>
        <v>0</v>
      </c>
      <c r="AE42" s="30">
        <f>+Model!AF130+Model!AF355</f>
        <v>0</v>
      </c>
      <c r="AF42" s="30">
        <f>+Model!AG130+Model!AG355</f>
        <v>0</v>
      </c>
      <c r="AG42" s="30">
        <f>+Model!AH130+Model!AH355</f>
        <v>0</v>
      </c>
      <c r="AH42" s="30">
        <f>+Model!AI130+Model!AI355</f>
        <v>0</v>
      </c>
      <c r="AI42" s="30">
        <f>+Model!AJ130+Model!AJ355</f>
        <v>0</v>
      </c>
      <c r="AJ42" s="30">
        <f>+Model!AK130+Model!AK355</f>
        <v>0</v>
      </c>
      <c r="AK42" s="30">
        <f>+Model!AL130+Model!AL355</f>
        <v>0</v>
      </c>
      <c r="AL42" s="30">
        <f>+Model!AM130+Model!AM355</f>
        <v>0</v>
      </c>
      <c r="AM42" s="30">
        <f>+Model!AN130+Model!AN355</f>
        <v>0</v>
      </c>
      <c r="AN42" s="30">
        <f>+Model!AO130+Model!AO355</f>
        <v>0</v>
      </c>
      <c r="AO42" s="30">
        <f>+Model!AP130+Model!AP355</f>
        <v>29.57482083</v>
      </c>
      <c r="AP42" s="30">
        <f>+Model!AQ130+Model!AQ355</f>
        <v>28.71222189</v>
      </c>
      <c r="AQ42" s="30">
        <f>+Model!AR130+Model!AR355</f>
        <v>27.87478208</v>
      </c>
      <c r="AR42" s="30">
        <f>+Model!AS130+Model!AS355</f>
        <v>27.0617676</v>
      </c>
      <c r="AS42" s="30">
        <f>+Model!AT130+Model!AT355</f>
        <v>26.27246605</v>
      </c>
      <c r="AT42" s="30">
        <f>+Model!AU130+Model!AU355</f>
        <v>25.50618579</v>
      </c>
      <c r="AU42" s="30">
        <f>+Model!AV130+Model!AV355</f>
        <v>24.76225537</v>
      </c>
      <c r="AV42" s="30">
        <f>+Model!AW130+Model!AW355</f>
        <v>24.04002292</v>
      </c>
      <c r="AW42" s="30">
        <f>+Model!AX130+Model!AX355</f>
        <v>23.33885559</v>
      </c>
      <c r="AX42" s="30">
        <f>+Model!AY130+Model!AY355</f>
        <v>22.65813896</v>
      </c>
      <c r="AY42" s="30">
        <f>+Model!AZ130+Model!AZ355</f>
        <v>21.99727658</v>
      </c>
      <c r="AZ42" s="30">
        <f>+Model!BA130+Model!BA355</f>
        <v>21.35568934</v>
      </c>
      <c r="BA42" s="30">
        <f>+Model!BB130+Model!BB355</f>
        <v>20.73281507</v>
      </c>
      <c r="BB42" s="30">
        <f>+Model!BC130+Model!BC355</f>
        <v>20.2144947</v>
      </c>
      <c r="BC42" s="30">
        <f>+Model!BD130+Model!BD355</f>
        <v>19.70913233</v>
      </c>
      <c r="BD42" s="30">
        <f>+Model!BE130+Model!BE355</f>
        <v>19.21640402</v>
      </c>
      <c r="BE42" s="30">
        <f>+Model!BF130+Model!BF355</f>
        <v>18.73599392</v>
      </c>
      <c r="BF42" s="30">
        <f>+Model!BG130+Model!BG355</f>
        <v>18.26759407</v>
      </c>
      <c r="BG42" s="30">
        <f>+Model!BH130+Model!BH355</f>
        <v>17.81090422</v>
      </c>
      <c r="BH42" s="30">
        <f>+Model!BI130+Model!BI355</f>
        <v>17.36563161</v>
      </c>
      <c r="BI42" s="30">
        <f>+Model!BJ130+Model!BJ355</f>
        <v>16.93149082</v>
      </c>
      <c r="BJ42" s="30">
        <f>+Model!BK130+Model!BK355</f>
        <v>16.50820355</v>
      </c>
      <c r="BK42" s="30">
        <f>+Model!BL130+Model!BL355</f>
        <v>16.09549846</v>
      </c>
      <c r="BL42" s="30">
        <f>+Model!BM130+Model!BM355</f>
        <v>15.693111</v>
      </c>
      <c r="BM42" s="30">
        <f>+Model!BN130+Model!BN355</f>
        <v>15.30078323</v>
      </c>
    </row>
    <row r="43" ht="14.25" customHeight="1">
      <c r="B43" s="50">
        <f t="shared" si="3"/>
        <v>37</v>
      </c>
      <c r="C43" s="24">
        <f t="shared" si="4"/>
        <v>4</v>
      </c>
      <c r="F43" s="30">
        <f>+Model!G131+Model!G356</f>
        <v>0</v>
      </c>
      <c r="G43" s="30">
        <f>+Model!H131+Model!H356</f>
        <v>0</v>
      </c>
      <c r="H43" s="30">
        <f>+Model!I131+Model!I356</f>
        <v>0</v>
      </c>
      <c r="I43" s="30">
        <f>+Model!J131+Model!J356</f>
        <v>0</v>
      </c>
      <c r="J43" s="30">
        <f>+Model!K131+Model!K356</f>
        <v>0</v>
      </c>
      <c r="K43" s="30">
        <f>+Model!L131+Model!L356</f>
        <v>0</v>
      </c>
      <c r="L43" s="30">
        <f>+Model!M131+Model!M356</f>
        <v>0</v>
      </c>
      <c r="M43" s="30">
        <f>+Model!N131+Model!N356</f>
        <v>0</v>
      </c>
      <c r="N43" s="30">
        <f>+Model!O131+Model!O356</f>
        <v>0</v>
      </c>
      <c r="O43" s="30">
        <f>+Model!P131+Model!P356</f>
        <v>0</v>
      </c>
      <c r="P43" s="30">
        <f>+Model!Q131+Model!Q356</f>
        <v>0</v>
      </c>
      <c r="Q43" s="30">
        <f>+Model!R131+Model!R356</f>
        <v>0</v>
      </c>
      <c r="R43" s="30">
        <f>+Model!S131+Model!S356</f>
        <v>0</v>
      </c>
      <c r="S43" s="30">
        <f>+Model!T131+Model!T356</f>
        <v>0</v>
      </c>
      <c r="T43" s="30">
        <f>+Model!U131+Model!U356</f>
        <v>0</v>
      </c>
      <c r="U43" s="30">
        <f>+Model!V131+Model!V356</f>
        <v>0</v>
      </c>
      <c r="V43" s="30">
        <f>+Model!W131+Model!W356</f>
        <v>0</v>
      </c>
      <c r="W43" s="30">
        <f>+Model!X131+Model!X356</f>
        <v>0</v>
      </c>
      <c r="X43" s="30">
        <f>+Model!Y131+Model!Y356</f>
        <v>0</v>
      </c>
      <c r="Y43" s="30">
        <f>+Model!Z131+Model!Z356</f>
        <v>0</v>
      </c>
      <c r="Z43" s="30">
        <f>+Model!AA131+Model!AA356</f>
        <v>0</v>
      </c>
      <c r="AA43" s="30">
        <f>+Model!AB131+Model!AB356</f>
        <v>0</v>
      </c>
      <c r="AB43" s="30">
        <f>+Model!AC131+Model!AC356</f>
        <v>0</v>
      </c>
      <c r="AC43" s="30">
        <f>+Model!AD131+Model!AD356</f>
        <v>0</v>
      </c>
      <c r="AD43" s="30">
        <f>+Model!AE131+Model!AE356</f>
        <v>0</v>
      </c>
      <c r="AE43" s="30">
        <f>+Model!AF131+Model!AF356</f>
        <v>0</v>
      </c>
      <c r="AF43" s="30">
        <f>+Model!AG131+Model!AG356</f>
        <v>0</v>
      </c>
      <c r="AG43" s="30">
        <f>+Model!AH131+Model!AH356</f>
        <v>0</v>
      </c>
      <c r="AH43" s="30">
        <f>+Model!AI131+Model!AI356</f>
        <v>0</v>
      </c>
      <c r="AI43" s="30">
        <f>+Model!AJ131+Model!AJ356</f>
        <v>0</v>
      </c>
      <c r="AJ43" s="30">
        <f>+Model!AK131+Model!AK356</f>
        <v>0</v>
      </c>
      <c r="AK43" s="30">
        <f>+Model!AL131+Model!AL356</f>
        <v>0</v>
      </c>
      <c r="AL43" s="30">
        <f>+Model!AM131+Model!AM356</f>
        <v>0</v>
      </c>
      <c r="AM43" s="30">
        <f>+Model!AN131+Model!AN356</f>
        <v>0</v>
      </c>
      <c r="AN43" s="30">
        <f>+Model!AO131+Model!AO356</f>
        <v>0</v>
      </c>
      <c r="AO43" s="30">
        <f>+Model!AP131+Model!AP356</f>
        <v>0</v>
      </c>
      <c r="AP43" s="30">
        <f>+Model!AQ131+Model!AQ356</f>
        <v>31.0703663</v>
      </c>
      <c r="AQ43" s="30">
        <f>+Model!AR131+Model!AR356</f>
        <v>30.16414728</v>
      </c>
      <c r="AR43" s="30">
        <f>+Model!AS131+Model!AS356</f>
        <v>29.28435966</v>
      </c>
      <c r="AS43" s="30">
        <f>+Model!AT131+Model!AT356</f>
        <v>28.4302325</v>
      </c>
      <c r="AT43" s="30">
        <f>+Model!AU131+Model!AU356</f>
        <v>27.60101738</v>
      </c>
      <c r="AU43" s="30">
        <f>+Model!AV131+Model!AV356</f>
        <v>26.79598771</v>
      </c>
      <c r="AV43" s="30">
        <f>+Model!AW131+Model!AW356</f>
        <v>26.01443807</v>
      </c>
      <c r="AW43" s="30">
        <f>+Model!AX131+Model!AX356</f>
        <v>25.25568363</v>
      </c>
      <c r="AX43" s="30">
        <f>+Model!AY131+Model!AY356</f>
        <v>24.51905952</v>
      </c>
      <c r="AY43" s="30">
        <f>+Model!AZ131+Model!AZ356</f>
        <v>23.80392028</v>
      </c>
      <c r="AZ43" s="30">
        <f>+Model!BA131+Model!BA356</f>
        <v>23.10963928</v>
      </c>
      <c r="BA43" s="30">
        <f>+Model!BB131+Model!BB356</f>
        <v>22.43560813</v>
      </c>
      <c r="BB43" s="30">
        <f>+Model!BC131+Model!BC356</f>
        <v>21.87471793</v>
      </c>
      <c r="BC43" s="30">
        <f>+Model!BD131+Model!BD356</f>
        <v>21.32784998</v>
      </c>
      <c r="BD43" s="30">
        <f>+Model!BE131+Model!BE356</f>
        <v>20.79465373</v>
      </c>
      <c r="BE43" s="30">
        <f>+Model!BF131+Model!BF356</f>
        <v>20.27478739</v>
      </c>
      <c r="BF43" s="30">
        <f>+Model!BG131+Model!BG356</f>
        <v>19.7679177</v>
      </c>
      <c r="BG43" s="30">
        <f>+Model!BH131+Model!BH356</f>
        <v>19.27371976</v>
      </c>
      <c r="BH43" s="30">
        <f>+Model!BI131+Model!BI356</f>
        <v>18.79187676</v>
      </c>
      <c r="BI43" s="30">
        <f>+Model!BJ131+Model!BJ356</f>
        <v>18.32207985</v>
      </c>
      <c r="BJ43" s="30">
        <f>+Model!BK131+Model!BK356</f>
        <v>17.86402785</v>
      </c>
      <c r="BK43" s="30">
        <f>+Model!BL131+Model!BL356</f>
        <v>17.41742715</v>
      </c>
      <c r="BL43" s="30">
        <f>+Model!BM131+Model!BM356</f>
        <v>16.98199147</v>
      </c>
      <c r="BM43" s="30">
        <f>+Model!BN131+Model!BN356</f>
        <v>16.55744169</v>
      </c>
    </row>
    <row r="44" ht="14.25" customHeight="1">
      <c r="B44" s="50">
        <f t="shared" si="3"/>
        <v>38</v>
      </c>
      <c r="C44" s="24">
        <f t="shared" si="4"/>
        <v>4</v>
      </c>
      <c r="F44" s="30">
        <f>+Model!G132+Model!G357</f>
        <v>0</v>
      </c>
      <c r="G44" s="30">
        <f>+Model!H132+Model!H357</f>
        <v>0</v>
      </c>
      <c r="H44" s="30">
        <f>+Model!I132+Model!I357</f>
        <v>0</v>
      </c>
      <c r="I44" s="30">
        <f>+Model!J132+Model!J357</f>
        <v>0</v>
      </c>
      <c r="J44" s="30">
        <f>+Model!K132+Model!K357</f>
        <v>0</v>
      </c>
      <c r="K44" s="30">
        <f>+Model!L132+Model!L357</f>
        <v>0</v>
      </c>
      <c r="L44" s="30">
        <f>+Model!M132+Model!M357</f>
        <v>0</v>
      </c>
      <c r="M44" s="30">
        <f>+Model!N132+Model!N357</f>
        <v>0</v>
      </c>
      <c r="N44" s="30">
        <f>+Model!O132+Model!O357</f>
        <v>0</v>
      </c>
      <c r="O44" s="30">
        <f>+Model!P132+Model!P357</f>
        <v>0</v>
      </c>
      <c r="P44" s="30">
        <f>+Model!Q132+Model!Q357</f>
        <v>0</v>
      </c>
      <c r="Q44" s="30">
        <f>+Model!R132+Model!R357</f>
        <v>0</v>
      </c>
      <c r="R44" s="30">
        <f>+Model!S132+Model!S357</f>
        <v>0</v>
      </c>
      <c r="S44" s="30">
        <f>+Model!T132+Model!T357</f>
        <v>0</v>
      </c>
      <c r="T44" s="30">
        <f>+Model!U132+Model!U357</f>
        <v>0</v>
      </c>
      <c r="U44" s="30">
        <f>+Model!V132+Model!V357</f>
        <v>0</v>
      </c>
      <c r="V44" s="30">
        <f>+Model!W132+Model!W357</f>
        <v>0</v>
      </c>
      <c r="W44" s="30">
        <f>+Model!X132+Model!X357</f>
        <v>0</v>
      </c>
      <c r="X44" s="30">
        <f>+Model!Y132+Model!Y357</f>
        <v>0</v>
      </c>
      <c r="Y44" s="30">
        <f>+Model!Z132+Model!Z357</f>
        <v>0</v>
      </c>
      <c r="Z44" s="30">
        <f>+Model!AA132+Model!AA357</f>
        <v>0</v>
      </c>
      <c r="AA44" s="30">
        <f>+Model!AB132+Model!AB357</f>
        <v>0</v>
      </c>
      <c r="AB44" s="30">
        <f>+Model!AC132+Model!AC357</f>
        <v>0</v>
      </c>
      <c r="AC44" s="30">
        <f>+Model!AD132+Model!AD357</f>
        <v>0</v>
      </c>
      <c r="AD44" s="30">
        <f>+Model!AE132+Model!AE357</f>
        <v>0</v>
      </c>
      <c r="AE44" s="30">
        <f>+Model!AF132+Model!AF357</f>
        <v>0</v>
      </c>
      <c r="AF44" s="30">
        <f>+Model!AG132+Model!AG357</f>
        <v>0</v>
      </c>
      <c r="AG44" s="30">
        <f>+Model!AH132+Model!AH357</f>
        <v>0</v>
      </c>
      <c r="AH44" s="30">
        <f>+Model!AI132+Model!AI357</f>
        <v>0</v>
      </c>
      <c r="AI44" s="30">
        <f>+Model!AJ132+Model!AJ357</f>
        <v>0</v>
      </c>
      <c r="AJ44" s="30">
        <f>+Model!AK132+Model!AK357</f>
        <v>0</v>
      </c>
      <c r="AK44" s="30">
        <f>+Model!AL132+Model!AL357</f>
        <v>0</v>
      </c>
      <c r="AL44" s="30">
        <f>+Model!AM132+Model!AM357</f>
        <v>0</v>
      </c>
      <c r="AM44" s="30">
        <f>+Model!AN132+Model!AN357</f>
        <v>0</v>
      </c>
      <c r="AN44" s="30">
        <f>+Model!AO132+Model!AO357</f>
        <v>0</v>
      </c>
      <c r="AO44" s="30">
        <f>+Model!AP132+Model!AP357</f>
        <v>0</v>
      </c>
      <c r="AP44" s="30">
        <f>+Model!AQ132+Model!AQ357</f>
        <v>0</v>
      </c>
      <c r="AQ44" s="30">
        <f>+Model!AR132+Model!AR357</f>
        <v>31.59918095</v>
      </c>
      <c r="AR44" s="30">
        <f>+Model!AS132+Model!AS357</f>
        <v>30.67753818</v>
      </c>
      <c r="AS44" s="30">
        <f>+Model!AT132+Model!AT357</f>
        <v>29.78277665</v>
      </c>
      <c r="AT44" s="30">
        <f>+Model!AU132+Model!AU357</f>
        <v>28.91411233</v>
      </c>
      <c r="AU44" s="30">
        <f>+Model!AV132+Model!AV357</f>
        <v>28.07078405</v>
      </c>
      <c r="AV44" s="30">
        <f>+Model!AW132+Model!AW357</f>
        <v>27.25205285</v>
      </c>
      <c r="AW44" s="30">
        <f>+Model!AX132+Model!AX357</f>
        <v>26.45720131</v>
      </c>
      <c r="AX44" s="30">
        <f>+Model!AY132+Model!AY357</f>
        <v>25.68553294</v>
      </c>
      <c r="AY44" s="30">
        <f>+Model!AZ132+Model!AZ357</f>
        <v>24.93637156</v>
      </c>
      <c r="AZ44" s="30">
        <f>+Model!BA132+Model!BA357</f>
        <v>24.20906072</v>
      </c>
      <c r="BA44" s="30">
        <f>+Model!BB132+Model!BB357</f>
        <v>23.50296312</v>
      </c>
      <c r="BB44" s="30">
        <f>+Model!BC132+Model!BC357</f>
        <v>22.91538904</v>
      </c>
      <c r="BC44" s="30">
        <f>+Model!BD132+Model!BD357</f>
        <v>22.34250431</v>
      </c>
      <c r="BD44" s="30">
        <f>+Model!BE132+Model!BE357</f>
        <v>21.78394171</v>
      </c>
      <c r="BE44" s="30">
        <f>+Model!BF132+Model!BF357</f>
        <v>21.23934316</v>
      </c>
      <c r="BF44" s="30">
        <f>+Model!BG132+Model!BG357</f>
        <v>20.70835958</v>
      </c>
      <c r="BG44" s="30">
        <f>+Model!BH132+Model!BH357</f>
        <v>20.19065059</v>
      </c>
      <c r="BH44" s="30">
        <f>+Model!BI132+Model!BI357</f>
        <v>19.68588433</v>
      </c>
      <c r="BI44" s="30">
        <f>+Model!BJ132+Model!BJ357</f>
        <v>19.19373722</v>
      </c>
      <c r="BJ44" s="30">
        <f>+Model!BK132+Model!BK357</f>
        <v>18.71389379</v>
      </c>
      <c r="BK44" s="30">
        <f>+Model!BL132+Model!BL357</f>
        <v>18.24604645</v>
      </c>
      <c r="BL44" s="30">
        <f>+Model!BM132+Model!BM357</f>
        <v>17.78989528</v>
      </c>
      <c r="BM44" s="30">
        <f>+Model!BN132+Model!BN357</f>
        <v>17.3451479</v>
      </c>
    </row>
    <row r="45" ht="14.25" customHeight="1">
      <c r="B45" s="50">
        <f t="shared" si="3"/>
        <v>39</v>
      </c>
      <c r="C45" s="24">
        <f t="shared" si="4"/>
        <v>4</v>
      </c>
      <c r="F45" s="30">
        <f>+Model!G133+Model!G358</f>
        <v>0</v>
      </c>
      <c r="G45" s="30">
        <f>+Model!H133+Model!H358</f>
        <v>0</v>
      </c>
      <c r="H45" s="30">
        <f>+Model!I133+Model!I358</f>
        <v>0</v>
      </c>
      <c r="I45" s="30">
        <f>+Model!J133+Model!J358</f>
        <v>0</v>
      </c>
      <c r="J45" s="30">
        <f>+Model!K133+Model!K358</f>
        <v>0</v>
      </c>
      <c r="K45" s="30">
        <f>+Model!L133+Model!L358</f>
        <v>0</v>
      </c>
      <c r="L45" s="30">
        <f>+Model!M133+Model!M358</f>
        <v>0</v>
      </c>
      <c r="M45" s="30">
        <f>+Model!N133+Model!N358</f>
        <v>0</v>
      </c>
      <c r="N45" s="30">
        <f>+Model!O133+Model!O358</f>
        <v>0</v>
      </c>
      <c r="O45" s="30">
        <f>+Model!P133+Model!P358</f>
        <v>0</v>
      </c>
      <c r="P45" s="30">
        <f>+Model!Q133+Model!Q358</f>
        <v>0</v>
      </c>
      <c r="Q45" s="30">
        <f>+Model!R133+Model!R358</f>
        <v>0</v>
      </c>
      <c r="R45" s="30">
        <f>+Model!S133+Model!S358</f>
        <v>0</v>
      </c>
      <c r="S45" s="30">
        <f>+Model!T133+Model!T358</f>
        <v>0</v>
      </c>
      <c r="T45" s="30">
        <f>+Model!U133+Model!U358</f>
        <v>0</v>
      </c>
      <c r="U45" s="30">
        <f>+Model!V133+Model!V358</f>
        <v>0</v>
      </c>
      <c r="V45" s="30">
        <f>+Model!W133+Model!W358</f>
        <v>0</v>
      </c>
      <c r="W45" s="30">
        <f>+Model!X133+Model!X358</f>
        <v>0</v>
      </c>
      <c r="X45" s="30">
        <f>+Model!Y133+Model!Y358</f>
        <v>0</v>
      </c>
      <c r="Y45" s="30">
        <f>+Model!Z133+Model!Z358</f>
        <v>0</v>
      </c>
      <c r="Z45" s="30">
        <f>+Model!AA133+Model!AA358</f>
        <v>0</v>
      </c>
      <c r="AA45" s="30">
        <f>+Model!AB133+Model!AB358</f>
        <v>0</v>
      </c>
      <c r="AB45" s="30">
        <f>+Model!AC133+Model!AC358</f>
        <v>0</v>
      </c>
      <c r="AC45" s="30">
        <f>+Model!AD133+Model!AD358</f>
        <v>0</v>
      </c>
      <c r="AD45" s="30">
        <f>+Model!AE133+Model!AE358</f>
        <v>0</v>
      </c>
      <c r="AE45" s="30">
        <f>+Model!AF133+Model!AF358</f>
        <v>0</v>
      </c>
      <c r="AF45" s="30">
        <f>+Model!AG133+Model!AG358</f>
        <v>0</v>
      </c>
      <c r="AG45" s="30">
        <f>+Model!AH133+Model!AH358</f>
        <v>0</v>
      </c>
      <c r="AH45" s="30">
        <f>+Model!AI133+Model!AI358</f>
        <v>0</v>
      </c>
      <c r="AI45" s="30">
        <f>+Model!AJ133+Model!AJ358</f>
        <v>0</v>
      </c>
      <c r="AJ45" s="30">
        <f>+Model!AK133+Model!AK358</f>
        <v>0</v>
      </c>
      <c r="AK45" s="30">
        <f>+Model!AL133+Model!AL358</f>
        <v>0</v>
      </c>
      <c r="AL45" s="30">
        <f>+Model!AM133+Model!AM358</f>
        <v>0</v>
      </c>
      <c r="AM45" s="30">
        <f>+Model!AN133+Model!AN358</f>
        <v>0</v>
      </c>
      <c r="AN45" s="30">
        <f>+Model!AO133+Model!AO358</f>
        <v>0</v>
      </c>
      <c r="AO45" s="30">
        <f>+Model!AP133+Model!AP358</f>
        <v>0</v>
      </c>
      <c r="AP45" s="30">
        <f>+Model!AQ133+Model!AQ358</f>
        <v>0</v>
      </c>
      <c r="AQ45" s="30">
        <f>+Model!AR133+Model!AR358</f>
        <v>0</v>
      </c>
      <c r="AR45" s="30">
        <f>+Model!AS133+Model!AS358</f>
        <v>33.19914819</v>
      </c>
      <c r="AS45" s="30">
        <f>+Model!AT133+Model!AT358</f>
        <v>32.2308397</v>
      </c>
      <c r="AT45" s="30">
        <f>+Model!AU133+Model!AU358</f>
        <v>31.29077354</v>
      </c>
      <c r="AU45" s="30">
        <f>+Model!AV133+Model!AV358</f>
        <v>30.37812598</v>
      </c>
      <c r="AV45" s="30">
        <f>+Model!AW133+Model!AW358</f>
        <v>29.49209731</v>
      </c>
      <c r="AW45" s="30">
        <f>+Model!AX133+Model!AX358</f>
        <v>28.63191114</v>
      </c>
      <c r="AX45" s="30">
        <f>+Model!AY133+Model!AY358</f>
        <v>27.79681373</v>
      </c>
      <c r="AY45" s="30">
        <f>+Model!AZ133+Model!AZ358</f>
        <v>26.98607333</v>
      </c>
      <c r="AZ45" s="30">
        <f>+Model!BA133+Model!BA358</f>
        <v>26.19897952</v>
      </c>
      <c r="BA45" s="30">
        <f>+Model!BB133+Model!BB358</f>
        <v>25.43484262</v>
      </c>
      <c r="BB45" s="30">
        <f>+Model!BC133+Model!BC358</f>
        <v>24.79897155</v>
      </c>
      <c r="BC45" s="30">
        <f>+Model!BD133+Model!BD358</f>
        <v>24.17899727</v>
      </c>
      <c r="BD45" s="30">
        <f>+Model!BE133+Model!BE358</f>
        <v>23.57452233</v>
      </c>
      <c r="BE45" s="30">
        <f>+Model!BF133+Model!BF358</f>
        <v>22.98515928</v>
      </c>
      <c r="BF45" s="30">
        <f>+Model!BG133+Model!BG358</f>
        <v>22.41053029</v>
      </c>
      <c r="BG45" s="30">
        <f>+Model!BH133+Model!BH358</f>
        <v>21.85026704</v>
      </c>
      <c r="BH45" s="30">
        <f>+Model!BI133+Model!BI358</f>
        <v>21.30401036</v>
      </c>
      <c r="BI45" s="30">
        <f>+Model!BJ133+Model!BJ358</f>
        <v>20.7714101</v>
      </c>
      <c r="BJ45" s="30">
        <f>+Model!BK133+Model!BK358</f>
        <v>20.25212485</v>
      </c>
      <c r="BK45" s="30">
        <f>+Model!BL133+Model!BL358</f>
        <v>19.74582173</v>
      </c>
      <c r="BL45" s="30">
        <f>+Model!BM133+Model!BM358</f>
        <v>19.25217618</v>
      </c>
      <c r="BM45" s="30">
        <f>+Model!BN133+Model!BN358</f>
        <v>18.77087178</v>
      </c>
    </row>
    <row r="46" ht="14.25" customHeight="1">
      <c r="B46" s="50">
        <f t="shared" si="3"/>
        <v>40</v>
      </c>
      <c r="C46" s="24">
        <f t="shared" si="4"/>
        <v>4</v>
      </c>
      <c r="F46" s="30">
        <f>+Model!G134+Model!G359</f>
        <v>0</v>
      </c>
      <c r="G46" s="30">
        <f>+Model!H134+Model!H359</f>
        <v>0</v>
      </c>
      <c r="H46" s="30">
        <f>+Model!I134+Model!I359</f>
        <v>0</v>
      </c>
      <c r="I46" s="30">
        <f>+Model!J134+Model!J359</f>
        <v>0</v>
      </c>
      <c r="J46" s="30">
        <f>+Model!K134+Model!K359</f>
        <v>0</v>
      </c>
      <c r="K46" s="30">
        <f>+Model!L134+Model!L359</f>
        <v>0</v>
      </c>
      <c r="L46" s="30">
        <f>+Model!M134+Model!M359</f>
        <v>0</v>
      </c>
      <c r="M46" s="30">
        <f>+Model!N134+Model!N359</f>
        <v>0</v>
      </c>
      <c r="N46" s="30">
        <f>+Model!O134+Model!O359</f>
        <v>0</v>
      </c>
      <c r="O46" s="30">
        <f>+Model!P134+Model!P359</f>
        <v>0</v>
      </c>
      <c r="P46" s="30">
        <f>+Model!Q134+Model!Q359</f>
        <v>0</v>
      </c>
      <c r="Q46" s="30">
        <f>+Model!R134+Model!R359</f>
        <v>0</v>
      </c>
      <c r="R46" s="30">
        <f>+Model!S134+Model!S359</f>
        <v>0</v>
      </c>
      <c r="S46" s="30">
        <f>+Model!T134+Model!T359</f>
        <v>0</v>
      </c>
      <c r="T46" s="30">
        <f>+Model!U134+Model!U359</f>
        <v>0</v>
      </c>
      <c r="U46" s="30">
        <f>+Model!V134+Model!V359</f>
        <v>0</v>
      </c>
      <c r="V46" s="30">
        <f>+Model!W134+Model!W359</f>
        <v>0</v>
      </c>
      <c r="W46" s="30">
        <f>+Model!X134+Model!X359</f>
        <v>0</v>
      </c>
      <c r="X46" s="30">
        <f>+Model!Y134+Model!Y359</f>
        <v>0</v>
      </c>
      <c r="Y46" s="30">
        <f>+Model!Z134+Model!Z359</f>
        <v>0</v>
      </c>
      <c r="Z46" s="30">
        <f>+Model!AA134+Model!AA359</f>
        <v>0</v>
      </c>
      <c r="AA46" s="30">
        <f>+Model!AB134+Model!AB359</f>
        <v>0</v>
      </c>
      <c r="AB46" s="30">
        <f>+Model!AC134+Model!AC359</f>
        <v>0</v>
      </c>
      <c r="AC46" s="30">
        <f>+Model!AD134+Model!AD359</f>
        <v>0</v>
      </c>
      <c r="AD46" s="30">
        <f>+Model!AE134+Model!AE359</f>
        <v>0</v>
      </c>
      <c r="AE46" s="30">
        <f>+Model!AF134+Model!AF359</f>
        <v>0</v>
      </c>
      <c r="AF46" s="30">
        <f>+Model!AG134+Model!AG359</f>
        <v>0</v>
      </c>
      <c r="AG46" s="30">
        <f>+Model!AH134+Model!AH359</f>
        <v>0</v>
      </c>
      <c r="AH46" s="30">
        <f>+Model!AI134+Model!AI359</f>
        <v>0</v>
      </c>
      <c r="AI46" s="30">
        <f>+Model!AJ134+Model!AJ359</f>
        <v>0</v>
      </c>
      <c r="AJ46" s="30">
        <f>+Model!AK134+Model!AK359</f>
        <v>0</v>
      </c>
      <c r="AK46" s="30">
        <f>+Model!AL134+Model!AL359</f>
        <v>0</v>
      </c>
      <c r="AL46" s="30">
        <f>+Model!AM134+Model!AM359</f>
        <v>0</v>
      </c>
      <c r="AM46" s="30">
        <f>+Model!AN134+Model!AN359</f>
        <v>0</v>
      </c>
      <c r="AN46" s="30">
        <f>+Model!AO134+Model!AO359</f>
        <v>0</v>
      </c>
      <c r="AO46" s="30">
        <f>+Model!AP134+Model!AP359</f>
        <v>0</v>
      </c>
      <c r="AP46" s="30">
        <f>+Model!AQ134+Model!AQ359</f>
        <v>0</v>
      </c>
      <c r="AQ46" s="30">
        <f>+Model!AR134+Model!AR359</f>
        <v>0</v>
      </c>
      <c r="AR46" s="30">
        <f>+Model!AS134+Model!AS359</f>
        <v>0</v>
      </c>
      <c r="AS46" s="30">
        <f>+Model!AT134+Model!AT359</f>
        <v>33.77111412</v>
      </c>
      <c r="AT46" s="30">
        <f>+Model!AU134+Model!AU359</f>
        <v>32.78612329</v>
      </c>
      <c r="AU46" s="30">
        <f>+Model!AV134+Model!AV359</f>
        <v>31.82986136</v>
      </c>
      <c r="AV46" s="30">
        <f>+Model!AW134+Model!AW359</f>
        <v>30.90149041</v>
      </c>
      <c r="AW46" s="30">
        <f>+Model!AX134+Model!AX359</f>
        <v>30.00019694</v>
      </c>
      <c r="AX46" s="30">
        <f>+Model!AY134+Model!AY359</f>
        <v>29.12519119</v>
      </c>
      <c r="AY46" s="30">
        <f>+Model!AZ134+Model!AZ359</f>
        <v>28.27570645</v>
      </c>
      <c r="AZ46" s="30">
        <f>+Model!BA134+Model!BA359</f>
        <v>27.45099834</v>
      </c>
      <c r="BA46" s="30">
        <f>+Model!BB134+Model!BB359</f>
        <v>26.65034422</v>
      </c>
      <c r="BB46" s="30">
        <f>+Model!BC134+Model!BC359</f>
        <v>25.98408562</v>
      </c>
      <c r="BC46" s="30">
        <f>+Model!BD134+Model!BD359</f>
        <v>25.33448348</v>
      </c>
      <c r="BD46" s="30">
        <f>+Model!BE134+Model!BE359</f>
        <v>24.70112139</v>
      </c>
      <c r="BE46" s="30">
        <f>+Model!BF134+Model!BF359</f>
        <v>24.08359336</v>
      </c>
      <c r="BF46" s="30">
        <f>+Model!BG134+Model!BG359</f>
        <v>23.48150352</v>
      </c>
      <c r="BG46" s="30">
        <f>+Model!BH134+Model!BH359</f>
        <v>22.89446594</v>
      </c>
      <c r="BH46" s="30">
        <f>+Model!BI134+Model!BI359</f>
        <v>22.32210429</v>
      </c>
      <c r="BI46" s="30">
        <f>+Model!BJ134+Model!BJ359</f>
        <v>21.76405168</v>
      </c>
      <c r="BJ46" s="30">
        <f>+Model!BK134+Model!BK359</f>
        <v>21.21995039</v>
      </c>
      <c r="BK46" s="30">
        <f>+Model!BL134+Model!BL359</f>
        <v>20.68945163</v>
      </c>
      <c r="BL46" s="30">
        <f>+Model!BM134+Model!BM359</f>
        <v>20.17221534</v>
      </c>
      <c r="BM46" s="30">
        <f>+Model!BN134+Model!BN359</f>
        <v>19.66790995</v>
      </c>
    </row>
    <row r="47" ht="14.25" customHeight="1">
      <c r="B47" s="50">
        <f t="shared" si="3"/>
        <v>41</v>
      </c>
      <c r="C47" s="24">
        <f t="shared" si="4"/>
        <v>4</v>
      </c>
      <c r="F47" s="30">
        <f>+Model!G135+Model!G360</f>
        <v>0</v>
      </c>
      <c r="G47" s="30">
        <f>+Model!H135+Model!H360</f>
        <v>0</v>
      </c>
      <c r="H47" s="30">
        <f>+Model!I135+Model!I360</f>
        <v>0</v>
      </c>
      <c r="I47" s="30">
        <f>+Model!J135+Model!J360</f>
        <v>0</v>
      </c>
      <c r="J47" s="30">
        <f>+Model!K135+Model!K360</f>
        <v>0</v>
      </c>
      <c r="K47" s="30">
        <f>+Model!L135+Model!L360</f>
        <v>0</v>
      </c>
      <c r="L47" s="30">
        <f>+Model!M135+Model!M360</f>
        <v>0</v>
      </c>
      <c r="M47" s="30">
        <f>+Model!N135+Model!N360</f>
        <v>0</v>
      </c>
      <c r="N47" s="30">
        <f>+Model!O135+Model!O360</f>
        <v>0</v>
      </c>
      <c r="O47" s="30">
        <f>+Model!P135+Model!P360</f>
        <v>0</v>
      </c>
      <c r="P47" s="30">
        <f>+Model!Q135+Model!Q360</f>
        <v>0</v>
      </c>
      <c r="Q47" s="30">
        <f>+Model!R135+Model!R360</f>
        <v>0</v>
      </c>
      <c r="R47" s="30">
        <f>+Model!S135+Model!S360</f>
        <v>0</v>
      </c>
      <c r="S47" s="30">
        <f>+Model!T135+Model!T360</f>
        <v>0</v>
      </c>
      <c r="T47" s="30">
        <f>+Model!U135+Model!U360</f>
        <v>0</v>
      </c>
      <c r="U47" s="30">
        <f>+Model!V135+Model!V360</f>
        <v>0</v>
      </c>
      <c r="V47" s="30">
        <f>+Model!W135+Model!W360</f>
        <v>0</v>
      </c>
      <c r="W47" s="30">
        <f>+Model!X135+Model!X360</f>
        <v>0</v>
      </c>
      <c r="X47" s="30">
        <f>+Model!Y135+Model!Y360</f>
        <v>0</v>
      </c>
      <c r="Y47" s="30">
        <f>+Model!Z135+Model!Z360</f>
        <v>0</v>
      </c>
      <c r="Z47" s="30">
        <f>+Model!AA135+Model!AA360</f>
        <v>0</v>
      </c>
      <c r="AA47" s="30">
        <f>+Model!AB135+Model!AB360</f>
        <v>0</v>
      </c>
      <c r="AB47" s="30">
        <f>+Model!AC135+Model!AC360</f>
        <v>0</v>
      </c>
      <c r="AC47" s="30">
        <f>+Model!AD135+Model!AD360</f>
        <v>0</v>
      </c>
      <c r="AD47" s="30">
        <f>+Model!AE135+Model!AE360</f>
        <v>0</v>
      </c>
      <c r="AE47" s="30">
        <f>+Model!AF135+Model!AF360</f>
        <v>0</v>
      </c>
      <c r="AF47" s="30">
        <f>+Model!AG135+Model!AG360</f>
        <v>0</v>
      </c>
      <c r="AG47" s="30">
        <f>+Model!AH135+Model!AH360</f>
        <v>0</v>
      </c>
      <c r="AH47" s="30">
        <f>+Model!AI135+Model!AI360</f>
        <v>0</v>
      </c>
      <c r="AI47" s="30">
        <f>+Model!AJ135+Model!AJ360</f>
        <v>0</v>
      </c>
      <c r="AJ47" s="30">
        <f>+Model!AK135+Model!AK360</f>
        <v>0</v>
      </c>
      <c r="AK47" s="30">
        <f>+Model!AL135+Model!AL360</f>
        <v>0</v>
      </c>
      <c r="AL47" s="30">
        <f>+Model!AM135+Model!AM360</f>
        <v>0</v>
      </c>
      <c r="AM47" s="30">
        <f>+Model!AN135+Model!AN360</f>
        <v>0</v>
      </c>
      <c r="AN47" s="30">
        <f>+Model!AO135+Model!AO360</f>
        <v>0</v>
      </c>
      <c r="AO47" s="30">
        <f>+Model!AP135+Model!AP360</f>
        <v>0</v>
      </c>
      <c r="AP47" s="30">
        <f>+Model!AQ135+Model!AQ360</f>
        <v>0</v>
      </c>
      <c r="AQ47" s="30">
        <f>+Model!AR135+Model!AR360</f>
        <v>0</v>
      </c>
      <c r="AR47" s="30">
        <f>+Model!AS135+Model!AS360</f>
        <v>0</v>
      </c>
      <c r="AS47" s="30">
        <f>+Model!AT135+Model!AT360</f>
        <v>0</v>
      </c>
      <c r="AT47" s="30">
        <f>+Model!AU135+Model!AU360</f>
        <v>35.41595868</v>
      </c>
      <c r="AU47" s="30">
        <f>+Model!AV135+Model!AV360</f>
        <v>34.38299322</v>
      </c>
      <c r="AV47" s="30">
        <f>+Model!AW135+Model!AW360</f>
        <v>33.38015592</v>
      </c>
      <c r="AW47" s="30">
        <f>+Model!AX135+Model!AX360</f>
        <v>32.40656804</v>
      </c>
      <c r="AX47" s="30">
        <f>+Model!AY135+Model!AY360</f>
        <v>31.46137647</v>
      </c>
      <c r="AY47" s="30">
        <f>+Model!AZ135+Model!AZ360</f>
        <v>30.54375299</v>
      </c>
      <c r="AZ47" s="30">
        <f>+Model!BA135+Model!BA360</f>
        <v>29.65289353</v>
      </c>
      <c r="BA47" s="30">
        <f>+Model!BB135+Model!BB360</f>
        <v>28.78801747</v>
      </c>
      <c r="BB47" s="30">
        <f>+Model!BC135+Model!BC360</f>
        <v>28.06831703</v>
      </c>
      <c r="BC47" s="30">
        <f>+Model!BD135+Model!BD360</f>
        <v>27.36660911</v>
      </c>
      <c r="BD47" s="30">
        <f>+Model!BE135+Model!BE360</f>
        <v>26.68244388</v>
      </c>
      <c r="BE47" s="30">
        <f>+Model!BF135+Model!BF360</f>
        <v>26.01538278</v>
      </c>
      <c r="BF47" s="30">
        <f>+Model!BG135+Model!BG360</f>
        <v>25.36499821</v>
      </c>
      <c r="BG47" s="30">
        <f>+Model!BH135+Model!BH360</f>
        <v>24.73087326</v>
      </c>
      <c r="BH47" s="30">
        <f>+Model!BI135+Model!BI360</f>
        <v>24.11260142</v>
      </c>
      <c r="BI47" s="30">
        <f>+Model!BJ135+Model!BJ360</f>
        <v>23.50978639</v>
      </c>
      <c r="BJ47" s="30">
        <f>+Model!BK135+Model!BK360</f>
        <v>22.92204173</v>
      </c>
      <c r="BK47" s="30">
        <f>+Model!BL135+Model!BL360</f>
        <v>22.34899069</v>
      </c>
      <c r="BL47" s="30">
        <f>+Model!BM135+Model!BM360</f>
        <v>21.79026592</v>
      </c>
      <c r="BM47" s="30">
        <f>+Model!BN135+Model!BN360</f>
        <v>21.24550927</v>
      </c>
    </row>
    <row r="48" ht="14.25" customHeight="1">
      <c r="B48" s="50">
        <f t="shared" si="3"/>
        <v>42</v>
      </c>
      <c r="C48" s="24">
        <f t="shared" si="4"/>
        <v>4</v>
      </c>
      <c r="F48" s="30">
        <f>+Model!G136+Model!G361</f>
        <v>0</v>
      </c>
      <c r="G48" s="30">
        <f>+Model!H136+Model!H361</f>
        <v>0</v>
      </c>
      <c r="H48" s="30">
        <f>+Model!I136+Model!I361</f>
        <v>0</v>
      </c>
      <c r="I48" s="30">
        <f>+Model!J136+Model!J361</f>
        <v>0</v>
      </c>
      <c r="J48" s="30">
        <f>+Model!K136+Model!K361</f>
        <v>0</v>
      </c>
      <c r="K48" s="30">
        <f>+Model!L136+Model!L361</f>
        <v>0</v>
      </c>
      <c r="L48" s="30">
        <f>+Model!M136+Model!M361</f>
        <v>0</v>
      </c>
      <c r="M48" s="30">
        <f>+Model!N136+Model!N361</f>
        <v>0</v>
      </c>
      <c r="N48" s="30">
        <f>+Model!O136+Model!O361</f>
        <v>0</v>
      </c>
      <c r="O48" s="30">
        <f>+Model!P136+Model!P361</f>
        <v>0</v>
      </c>
      <c r="P48" s="30">
        <f>+Model!Q136+Model!Q361</f>
        <v>0</v>
      </c>
      <c r="Q48" s="30">
        <f>+Model!R136+Model!R361</f>
        <v>0</v>
      </c>
      <c r="R48" s="30">
        <f>+Model!S136+Model!S361</f>
        <v>0</v>
      </c>
      <c r="S48" s="30">
        <f>+Model!T136+Model!T361</f>
        <v>0</v>
      </c>
      <c r="T48" s="30">
        <f>+Model!U136+Model!U361</f>
        <v>0</v>
      </c>
      <c r="U48" s="30">
        <f>+Model!V136+Model!V361</f>
        <v>0</v>
      </c>
      <c r="V48" s="30">
        <f>+Model!W136+Model!W361</f>
        <v>0</v>
      </c>
      <c r="W48" s="30">
        <f>+Model!X136+Model!X361</f>
        <v>0</v>
      </c>
      <c r="X48" s="30">
        <f>+Model!Y136+Model!Y361</f>
        <v>0</v>
      </c>
      <c r="Y48" s="30">
        <f>+Model!Z136+Model!Z361</f>
        <v>0</v>
      </c>
      <c r="Z48" s="30">
        <f>+Model!AA136+Model!AA361</f>
        <v>0</v>
      </c>
      <c r="AA48" s="30">
        <f>+Model!AB136+Model!AB361</f>
        <v>0</v>
      </c>
      <c r="AB48" s="30">
        <f>+Model!AC136+Model!AC361</f>
        <v>0</v>
      </c>
      <c r="AC48" s="30">
        <f>+Model!AD136+Model!AD361</f>
        <v>0</v>
      </c>
      <c r="AD48" s="30">
        <f>+Model!AE136+Model!AE361</f>
        <v>0</v>
      </c>
      <c r="AE48" s="30">
        <f>+Model!AF136+Model!AF361</f>
        <v>0</v>
      </c>
      <c r="AF48" s="30">
        <f>+Model!AG136+Model!AG361</f>
        <v>0</v>
      </c>
      <c r="AG48" s="30">
        <f>+Model!AH136+Model!AH361</f>
        <v>0</v>
      </c>
      <c r="AH48" s="30">
        <f>+Model!AI136+Model!AI361</f>
        <v>0</v>
      </c>
      <c r="AI48" s="30">
        <f>+Model!AJ136+Model!AJ361</f>
        <v>0</v>
      </c>
      <c r="AJ48" s="30">
        <f>+Model!AK136+Model!AK361</f>
        <v>0</v>
      </c>
      <c r="AK48" s="30">
        <f>+Model!AL136+Model!AL361</f>
        <v>0</v>
      </c>
      <c r="AL48" s="30">
        <f>+Model!AM136+Model!AM361</f>
        <v>0</v>
      </c>
      <c r="AM48" s="30">
        <f>+Model!AN136+Model!AN361</f>
        <v>0</v>
      </c>
      <c r="AN48" s="30">
        <f>+Model!AO136+Model!AO361</f>
        <v>0</v>
      </c>
      <c r="AO48" s="30">
        <f>+Model!AP136+Model!AP361</f>
        <v>0</v>
      </c>
      <c r="AP48" s="30">
        <f>+Model!AQ136+Model!AQ361</f>
        <v>0</v>
      </c>
      <c r="AQ48" s="30">
        <f>+Model!AR136+Model!AR361</f>
        <v>0</v>
      </c>
      <c r="AR48" s="30">
        <f>+Model!AS136+Model!AS361</f>
        <v>0</v>
      </c>
      <c r="AS48" s="30">
        <f>+Model!AT136+Model!AT361</f>
        <v>0</v>
      </c>
      <c r="AT48" s="30">
        <f>+Model!AU136+Model!AU361</f>
        <v>0</v>
      </c>
      <c r="AU48" s="30">
        <f>+Model!AV136+Model!AV361</f>
        <v>36.03459703</v>
      </c>
      <c r="AV48" s="30">
        <f>+Model!AW136+Model!AW361</f>
        <v>34.98358795</v>
      </c>
      <c r="AW48" s="30">
        <f>+Model!AX136+Model!AX361</f>
        <v>33.9632333</v>
      </c>
      <c r="AX48" s="30">
        <f>+Model!AY136+Model!AY361</f>
        <v>32.972639</v>
      </c>
      <c r="AY48" s="30">
        <f>+Model!AZ136+Model!AZ361</f>
        <v>32.01093703</v>
      </c>
      <c r="AZ48" s="30">
        <f>+Model!BA136+Model!BA361</f>
        <v>31.0772847</v>
      </c>
      <c r="BA48" s="30">
        <f>+Model!BB136+Model!BB361</f>
        <v>30.17086389</v>
      </c>
      <c r="BB48" s="30">
        <f>+Model!BC136+Model!BC361</f>
        <v>29.4165923</v>
      </c>
      <c r="BC48" s="30">
        <f>+Model!BD136+Model!BD361</f>
        <v>28.68117749</v>
      </c>
      <c r="BD48" s="30">
        <f>+Model!BE136+Model!BE361</f>
        <v>27.96414805</v>
      </c>
      <c r="BE48" s="30">
        <f>+Model!BF136+Model!BF361</f>
        <v>27.26504435</v>
      </c>
      <c r="BF48" s="30">
        <f>+Model!BG136+Model!BG361</f>
        <v>26.58341824</v>
      </c>
      <c r="BG48" s="30">
        <f>+Model!BH136+Model!BH361</f>
        <v>25.91883279</v>
      </c>
      <c r="BH48" s="30">
        <f>+Model!BI136+Model!BI361</f>
        <v>25.27086197</v>
      </c>
      <c r="BI48" s="30">
        <f>+Model!BJ136+Model!BJ361</f>
        <v>24.63909042</v>
      </c>
      <c r="BJ48" s="30">
        <f>+Model!BK136+Model!BK361</f>
        <v>24.02311316</v>
      </c>
      <c r="BK48" s="30">
        <f>+Model!BL136+Model!BL361</f>
        <v>23.42253533</v>
      </c>
      <c r="BL48" s="30">
        <f>+Model!BM136+Model!BM361</f>
        <v>22.83697194</v>
      </c>
      <c r="BM48" s="30">
        <f>+Model!BN136+Model!BN361</f>
        <v>22.26604765</v>
      </c>
    </row>
    <row r="49" ht="14.25" customHeight="1">
      <c r="B49" s="50">
        <f t="shared" si="3"/>
        <v>43</v>
      </c>
      <c r="C49" s="24">
        <f t="shared" si="4"/>
        <v>4</v>
      </c>
      <c r="F49" s="30">
        <f>+Model!G137+Model!G362</f>
        <v>0</v>
      </c>
      <c r="G49" s="30">
        <f>+Model!H137+Model!H362</f>
        <v>0</v>
      </c>
      <c r="H49" s="30">
        <f>+Model!I137+Model!I362</f>
        <v>0</v>
      </c>
      <c r="I49" s="30">
        <f>+Model!J137+Model!J362</f>
        <v>0</v>
      </c>
      <c r="J49" s="30">
        <f>+Model!K137+Model!K362</f>
        <v>0</v>
      </c>
      <c r="K49" s="30">
        <f>+Model!L137+Model!L362</f>
        <v>0</v>
      </c>
      <c r="L49" s="30">
        <f>+Model!M137+Model!M362</f>
        <v>0</v>
      </c>
      <c r="M49" s="30">
        <f>+Model!N137+Model!N362</f>
        <v>0</v>
      </c>
      <c r="N49" s="30">
        <f>+Model!O137+Model!O362</f>
        <v>0</v>
      </c>
      <c r="O49" s="30">
        <f>+Model!P137+Model!P362</f>
        <v>0</v>
      </c>
      <c r="P49" s="30">
        <f>+Model!Q137+Model!Q362</f>
        <v>0</v>
      </c>
      <c r="Q49" s="30">
        <f>+Model!R137+Model!R362</f>
        <v>0</v>
      </c>
      <c r="R49" s="30">
        <f>+Model!S137+Model!S362</f>
        <v>0</v>
      </c>
      <c r="S49" s="30">
        <f>+Model!T137+Model!T362</f>
        <v>0</v>
      </c>
      <c r="T49" s="30">
        <f>+Model!U137+Model!U362</f>
        <v>0</v>
      </c>
      <c r="U49" s="30">
        <f>+Model!V137+Model!V362</f>
        <v>0</v>
      </c>
      <c r="V49" s="30">
        <f>+Model!W137+Model!W362</f>
        <v>0</v>
      </c>
      <c r="W49" s="30">
        <f>+Model!X137+Model!X362</f>
        <v>0</v>
      </c>
      <c r="X49" s="30">
        <f>+Model!Y137+Model!Y362</f>
        <v>0</v>
      </c>
      <c r="Y49" s="30">
        <f>+Model!Z137+Model!Z362</f>
        <v>0</v>
      </c>
      <c r="Z49" s="30">
        <f>+Model!AA137+Model!AA362</f>
        <v>0</v>
      </c>
      <c r="AA49" s="30">
        <f>+Model!AB137+Model!AB362</f>
        <v>0</v>
      </c>
      <c r="AB49" s="30">
        <f>+Model!AC137+Model!AC362</f>
        <v>0</v>
      </c>
      <c r="AC49" s="30">
        <f>+Model!AD137+Model!AD362</f>
        <v>0</v>
      </c>
      <c r="AD49" s="30">
        <f>+Model!AE137+Model!AE362</f>
        <v>0</v>
      </c>
      <c r="AE49" s="30">
        <f>+Model!AF137+Model!AF362</f>
        <v>0</v>
      </c>
      <c r="AF49" s="30">
        <f>+Model!AG137+Model!AG362</f>
        <v>0</v>
      </c>
      <c r="AG49" s="30">
        <f>+Model!AH137+Model!AH362</f>
        <v>0</v>
      </c>
      <c r="AH49" s="30">
        <f>+Model!AI137+Model!AI362</f>
        <v>0</v>
      </c>
      <c r="AI49" s="30">
        <f>+Model!AJ137+Model!AJ362</f>
        <v>0</v>
      </c>
      <c r="AJ49" s="30">
        <f>+Model!AK137+Model!AK362</f>
        <v>0</v>
      </c>
      <c r="AK49" s="30">
        <f>+Model!AL137+Model!AL362</f>
        <v>0</v>
      </c>
      <c r="AL49" s="30">
        <f>+Model!AM137+Model!AM362</f>
        <v>0</v>
      </c>
      <c r="AM49" s="30">
        <f>+Model!AN137+Model!AN362</f>
        <v>0</v>
      </c>
      <c r="AN49" s="30">
        <f>+Model!AO137+Model!AO362</f>
        <v>0</v>
      </c>
      <c r="AO49" s="30">
        <f>+Model!AP137+Model!AP362</f>
        <v>0</v>
      </c>
      <c r="AP49" s="30">
        <f>+Model!AQ137+Model!AQ362</f>
        <v>0</v>
      </c>
      <c r="AQ49" s="30">
        <f>+Model!AR137+Model!AR362</f>
        <v>0</v>
      </c>
      <c r="AR49" s="30">
        <f>+Model!AS137+Model!AS362</f>
        <v>0</v>
      </c>
      <c r="AS49" s="30">
        <f>+Model!AT137+Model!AT362</f>
        <v>0</v>
      </c>
      <c r="AT49" s="30">
        <f>+Model!AU137+Model!AU362</f>
        <v>0</v>
      </c>
      <c r="AU49" s="30">
        <f>+Model!AV137+Model!AV362</f>
        <v>0</v>
      </c>
      <c r="AV49" s="30">
        <f>+Model!AW137+Model!AW362</f>
        <v>37.72798091</v>
      </c>
      <c r="AW49" s="30">
        <f>+Model!AX137+Model!AX362</f>
        <v>36.62758147</v>
      </c>
      <c r="AX49" s="30">
        <f>+Model!AY137+Model!AY362</f>
        <v>35.55927701</v>
      </c>
      <c r="AY49" s="30">
        <f>+Model!AZ137+Model!AZ362</f>
        <v>34.52213143</v>
      </c>
      <c r="AZ49" s="30">
        <f>+Model!BA137+Model!BA362</f>
        <v>33.51523593</v>
      </c>
      <c r="BA49" s="30">
        <f>+Model!BB137+Model!BB362</f>
        <v>32.53770822</v>
      </c>
      <c r="BB49" s="30">
        <f>+Model!BC137+Model!BC362</f>
        <v>31.72426551</v>
      </c>
      <c r="BC49" s="30">
        <f>+Model!BD137+Model!BD362</f>
        <v>30.93115887</v>
      </c>
      <c r="BD49" s="30">
        <f>+Model!BE137+Model!BE362</f>
        <v>30.1578799</v>
      </c>
      <c r="BE49" s="30">
        <f>+Model!BF137+Model!BF362</f>
        <v>29.4039329</v>
      </c>
      <c r="BF49" s="30">
        <f>+Model!BG137+Model!BG362</f>
        <v>28.66883458</v>
      </c>
      <c r="BG49" s="30">
        <f>+Model!BH137+Model!BH362</f>
        <v>27.95211372</v>
      </c>
      <c r="BH49" s="30">
        <f>+Model!BI137+Model!BI362</f>
        <v>27.25331087</v>
      </c>
      <c r="BI49" s="30">
        <f>+Model!BJ137+Model!BJ362</f>
        <v>26.5719781</v>
      </c>
      <c r="BJ49" s="30">
        <f>+Model!BK137+Model!BK362</f>
        <v>25.90767865</v>
      </c>
      <c r="BK49" s="30">
        <f>+Model!BL137+Model!BL362</f>
        <v>25.25998668</v>
      </c>
      <c r="BL49" s="30">
        <f>+Model!BM137+Model!BM362</f>
        <v>24.62848702</v>
      </c>
      <c r="BM49" s="30">
        <f>+Model!BN137+Model!BN362</f>
        <v>24.01277484</v>
      </c>
    </row>
    <row r="50" ht="14.25" customHeight="1">
      <c r="B50" s="50">
        <f t="shared" si="3"/>
        <v>44</v>
      </c>
      <c r="C50" s="24">
        <f t="shared" si="4"/>
        <v>4</v>
      </c>
      <c r="F50" s="30">
        <f>+Model!G138+Model!G363</f>
        <v>0</v>
      </c>
      <c r="G50" s="30">
        <f>+Model!H138+Model!H363</f>
        <v>0</v>
      </c>
      <c r="H50" s="30">
        <f>+Model!I138+Model!I363</f>
        <v>0</v>
      </c>
      <c r="I50" s="30">
        <f>+Model!J138+Model!J363</f>
        <v>0</v>
      </c>
      <c r="J50" s="30">
        <f>+Model!K138+Model!K363</f>
        <v>0</v>
      </c>
      <c r="K50" s="30">
        <f>+Model!L138+Model!L363</f>
        <v>0</v>
      </c>
      <c r="L50" s="30">
        <f>+Model!M138+Model!M363</f>
        <v>0</v>
      </c>
      <c r="M50" s="30">
        <f>+Model!N138+Model!N363</f>
        <v>0</v>
      </c>
      <c r="N50" s="30">
        <f>+Model!O138+Model!O363</f>
        <v>0</v>
      </c>
      <c r="O50" s="30">
        <f>+Model!P138+Model!P363</f>
        <v>0</v>
      </c>
      <c r="P50" s="30">
        <f>+Model!Q138+Model!Q363</f>
        <v>0</v>
      </c>
      <c r="Q50" s="30">
        <f>+Model!R138+Model!R363</f>
        <v>0</v>
      </c>
      <c r="R50" s="30">
        <f>+Model!S138+Model!S363</f>
        <v>0</v>
      </c>
      <c r="S50" s="30">
        <f>+Model!T138+Model!T363</f>
        <v>0</v>
      </c>
      <c r="T50" s="30">
        <f>+Model!U138+Model!U363</f>
        <v>0</v>
      </c>
      <c r="U50" s="30">
        <f>+Model!V138+Model!V363</f>
        <v>0</v>
      </c>
      <c r="V50" s="30">
        <f>+Model!W138+Model!W363</f>
        <v>0</v>
      </c>
      <c r="W50" s="30">
        <f>+Model!X138+Model!X363</f>
        <v>0</v>
      </c>
      <c r="X50" s="30">
        <f>+Model!Y138+Model!Y363</f>
        <v>0</v>
      </c>
      <c r="Y50" s="30">
        <f>+Model!Z138+Model!Z363</f>
        <v>0</v>
      </c>
      <c r="Z50" s="30">
        <f>+Model!AA138+Model!AA363</f>
        <v>0</v>
      </c>
      <c r="AA50" s="30">
        <f>+Model!AB138+Model!AB363</f>
        <v>0</v>
      </c>
      <c r="AB50" s="30">
        <f>+Model!AC138+Model!AC363</f>
        <v>0</v>
      </c>
      <c r="AC50" s="30">
        <f>+Model!AD138+Model!AD363</f>
        <v>0</v>
      </c>
      <c r="AD50" s="30">
        <f>+Model!AE138+Model!AE363</f>
        <v>0</v>
      </c>
      <c r="AE50" s="30">
        <f>+Model!AF138+Model!AF363</f>
        <v>0</v>
      </c>
      <c r="AF50" s="30">
        <f>+Model!AG138+Model!AG363</f>
        <v>0</v>
      </c>
      <c r="AG50" s="30">
        <f>+Model!AH138+Model!AH363</f>
        <v>0</v>
      </c>
      <c r="AH50" s="30">
        <f>+Model!AI138+Model!AI363</f>
        <v>0</v>
      </c>
      <c r="AI50" s="30">
        <f>+Model!AJ138+Model!AJ363</f>
        <v>0</v>
      </c>
      <c r="AJ50" s="30">
        <f>+Model!AK138+Model!AK363</f>
        <v>0</v>
      </c>
      <c r="AK50" s="30">
        <f>+Model!AL138+Model!AL363</f>
        <v>0</v>
      </c>
      <c r="AL50" s="30">
        <f>+Model!AM138+Model!AM363</f>
        <v>0</v>
      </c>
      <c r="AM50" s="30">
        <f>+Model!AN138+Model!AN363</f>
        <v>0</v>
      </c>
      <c r="AN50" s="30">
        <f>+Model!AO138+Model!AO363</f>
        <v>0</v>
      </c>
      <c r="AO50" s="30">
        <f>+Model!AP138+Model!AP363</f>
        <v>0</v>
      </c>
      <c r="AP50" s="30">
        <f>+Model!AQ138+Model!AQ363</f>
        <v>0</v>
      </c>
      <c r="AQ50" s="30">
        <f>+Model!AR138+Model!AR363</f>
        <v>0</v>
      </c>
      <c r="AR50" s="30">
        <f>+Model!AS138+Model!AS363</f>
        <v>0</v>
      </c>
      <c r="AS50" s="30">
        <f>+Model!AT138+Model!AT363</f>
        <v>0</v>
      </c>
      <c r="AT50" s="30">
        <f>+Model!AU138+Model!AU363</f>
        <v>0</v>
      </c>
      <c r="AU50" s="30">
        <f>+Model!AV138+Model!AV363</f>
        <v>0</v>
      </c>
      <c r="AV50" s="30">
        <f>+Model!AW138+Model!AW363</f>
        <v>0</v>
      </c>
      <c r="AW50" s="30">
        <f>+Model!AX138+Model!AX363</f>
        <v>38.39710015</v>
      </c>
      <c r="AX50" s="30">
        <f>+Model!AY138+Model!AY363</f>
        <v>37.27718473</v>
      </c>
      <c r="AY50" s="30">
        <f>+Model!AZ138+Model!AZ363</f>
        <v>36.18993351</v>
      </c>
      <c r="AZ50" s="30">
        <f>+Model!BA138+Model!BA363</f>
        <v>35.13439378</v>
      </c>
      <c r="BA50" s="30">
        <f>+Model!BB138+Model!BB363</f>
        <v>34.10964063</v>
      </c>
      <c r="BB50" s="30">
        <f>+Model!BC138+Model!BC363</f>
        <v>33.25689961</v>
      </c>
      <c r="BC50" s="30">
        <f>+Model!BD138+Model!BD363</f>
        <v>32.42547712</v>
      </c>
      <c r="BD50" s="30">
        <f>+Model!BE138+Model!BE363</f>
        <v>31.61484019</v>
      </c>
      <c r="BE50" s="30">
        <f>+Model!BF138+Model!BF363</f>
        <v>30.82446919</v>
      </c>
      <c r="BF50" s="30">
        <f>+Model!BG138+Model!BG363</f>
        <v>30.05385746</v>
      </c>
      <c r="BG50" s="30">
        <f>+Model!BH138+Model!BH363</f>
        <v>29.30251102</v>
      </c>
      <c r="BH50" s="30">
        <f>+Model!BI138+Model!BI363</f>
        <v>28.56994825</v>
      </c>
      <c r="BI50" s="30">
        <f>+Model!BJ138+Model!BJ363</f>
        <v>27.85569954</v>
      </c>
      <c r="BJ50" s="30">
        <f>+Model!BK138+Model!BK363</f>
        <v>27.15930705</v>
      </c>
      <c r="BK50" s="30">
        <f>+Model!BL138+Model!BL363</f>
        <v>26.48032438</v>
      </c>
      <c r="BL50" s="30">
        <f>+Model!BM138+Model!BM363</f>
        <v>25.81831627</v>
      </c>
      <c r="BM50" s="30">
        <f>+Model!BN138+Model!BN363</f>
        <v>25.17285836</v>
      </c>
    </row>
    <row r="51" ht="14.25" customHeight="1">
      <c r="B51" s="50">
        <f t="shared" si="3"/>
        <v>45</v>
      </c>
      <c r="C51" s="24">
        <f t="shared" si="4"/>
        <v>4</v>
      </c>
      <c r="F51" s="30">
        <f>+Model!G139+Model!G364</f>
        <v>0</v>
      </c>
      <c r="G51" s="30">
        <f>+Model!H139+Model!H364</f>
        <v>0</v>
      </c>
      <c r="H51" s="30">
        <f>+Model!I139+Model!I364</f>
        <v>0</v>
      </c>
      <c r="I51" s="30">
        <f>+Model!J139+Model!J364</f>
        <v>0</v>
      </c>
      <c r="J51" s="30">
        <f>+Model!K139+Model!K364</f>
        <v>0</v>
      </c>
      <c r="K51" s="30">
        <f>+Model!L139+Model!L364</f>
        <v>0</v>
      </c>
      <c r="L51" s="30">
        <f>+Model!M139+Model!M364</f>
        <v>0</v>
      </c>
      <c r="M51" s="30">
        <f>+Model!N139+Model!N364</f>
        <v>0</v>
      </c>
      <c r="N51" s="30">
        <f>+Model!O139+Model!O364</f>
        <v>0</v>
      </c>
      <c r="O51" s="30">
        <f>+Model!P139+Model!P364</f>
        <v>0</v>
      </c>
      <c r="P51" s="30">
        <f>+Model!Q139+Model!Q364</f>
        <v>0</v>
      </c>
      <c r="Q51" s="30">
        <f>+Model!R139+Model!R364</f>
        <v>0</v>
      </c>
      <c r="R51" s="30">
        <f>+Model!S139+Model!S364</f>
        <v>0</v>
      </c>
      <c r="S51" s="30">
        <f>+Model!T139+Model!T364</f>
        <v>0</v>
      </c>
      <c r="T51" s="30">
        <f>+Model!U139+Model!U364</f>
        <v>0</v>
      </c>
      <c r="U51" s="30">
        <f>+Model!V139+Model!V364</f>
        <v>0</v>
      </c>
      <c r="V51" s="30">
        <f>+Model!W139+Model!W364</f>
        <v>0</v>
      </c>
      <c r="W51" s="30">
        <f>+Model!X139+Model!X364</f>
        <v>0</v>
      </c>
      <c r="X51" s="30">
        <f>+Model!Y139+Model!Y364</f>
        <v>0</v>
      </c>
      <c r="Y51" s="30">
        <f>+Model!Z139+Model!Z364</f>
        <v>0</v>
      </c>
      <c r="Z51" s="30">
        <f>+Model!AA139+Model!AA364</f>
        <v>0</v>
      </c>
      <c r="AA51" s="30">
        <f>+Model!AB139+Model!AB364</f>
        <v>0</v>
      </c>
      <c r="AB51" s="30">
        <f>+Model!AC139+Model!AC364</f>
        <v>0</v>
      </c>
      <c r="AC51" s="30">
        <f>+Model!AD139+Model!AD364</f>
        <v>0</v>
      </c>
      <c r="AD51" s="30">
        <f>+Model!AE139+Model!AE364</f>
        <v>0</v>
      </c>
      <c r="AE51" s="30">
        <f>+Model!AF139+Model!AF364</f>
        <v>0</v>
      </c>
      <c r="AF51" s="30">
        <f>+Model!AG139+Model!AG364</f>
        <v>0</v>
      </c>
      <c r="AG51" s="30">
        <f>+Model!AH139+Model!AH364</f>
        <v>0</v>
      </c>
      <c r="AH51" s="30">
        <f>+Model!AI139+Model!AI364</f>
        <v>0</v>
      </c>
      <c r="AI51" s="30">
        <f>+Model!AJ139+Model!AJ364</f>
        <v>0</v>
      </c>
      <c r="AJ51" s="30">
        <f>+Model!AK139+Model!AK364</f>
        <v>0</v>
      </c>
      <c r="AK51" s="30">
        <f>+Model!AL139+Model!AL364</f>
        <v>0</v>
      </c>
      <c r="AL51" s="30">
        <f>+Model!AM139+Model!AM364</f>
        <v>0</v>
      </c>
      <c r="AM51" s="30">
        <f>+Model!AN139+Model!AN364</f>
        <v>0</v>
      </c>
      <c r="AN51" s="30">
        <f>+Model!AO139+Model!AO364</f>
        <v>0</v>
      </c>
      <c r="AO51" s="30">
        <f>+Model!AP139+Model!AP364</f>
        <v>0</v>
      </c>
      <c r="AP51" s="30">
        <f>+Model!AQ139+Model!AQ364</f>
        <v>0</v>
      </c>
      <c r="AQ51" s="30">
        <f>+Model!AR139+Model!AR364</f>
        <v>0</v>
      </c>
      <c r="AR51" s="30">
        <f>+Model!AS139+Model!AS364</f>
        <v>0</v>
      </c>
      <c r="AS51" s="30">
        <f>+Model!AT139+Model!AT364</f>
        <v>0</v>
      </c>
      <c r="AT51" s="30">
        <f>+Model!AU139+Model!AU364</f>
        <v>0</v>
      </c>
      <c r="AU51" s="30">
        <f>+Model!AV139+Model!AV364</f>
        <v>0</v>
      </c>
      <c r="AV51" s="30">
        <f>+Model!AW139+Model!AW364</f>
        <v>0</v>
      </c>
      <c r="AW51" s="30">
        <f>+Model!AX139+Model!AX364</f>
        <v>0</v>
      </c>
      <c r="AX51" s="30">
        <f>+Model!AY139+Model!AY364</f>
        <v>40.14298416</v>
      </c>
      <c r="AY51" s="30">
        <f>+Model!AZ139+Model!AZ364</f>
        <v>38.97214712</v>
      </c>
      <c r="AZ51" s="30">
        <f>+Model!BA139+Model!BA364</f>
        <v>37.83545949</v>
      </c>
      <c r="BA51" s="30">
        <f>+Model!BB139+Model!BB364</f>
        <v>36.73192526</v>
      </c>
      <c r="BB51" s="30">
        <f>+Model!BC139+Model!BC364</f>
        <v>35.81362713</v>
      </c>
      <c r="BC51" s="30">
        <f>+Model!BD139+Model!BD364</f>
        <v>34.91828645</v>
      </c>
      <c r="BD51" s="30">
        <f>+Model!BE139+Model!BE364</f>
        <v>34.04532929</v>
      </c>
      <c r="BE51" s="30">
        <f>+Model!BF139+Model!BF364</f>
        <v>33.19419605</v>
      </c>
      <c r="BF51" s="30">
        <f>+Model!BG139+Model!BG364</f>
        <v>32.36434115</v>
      </c>
      <c r="BG51" s="30">
        <f>+Model!BH139+Model!BH364</f>
        <v>31.55523262</v>
      </c>
      <c r="BH51" s="30">
        <f>+Model!BI139+Model!BI364</f>
        <v>30.76635181</v>
      </c>
      <c r="BI51" s="30">
        <f>+Model!BJ139+Model!BJ364</f>
        <v>29.99719301</v>
      </c>
      <c r="BJ51" s="30">
        <f>+Model!BK139+Model!BK364</f>
        <v>29.24726319</v>
      </c>
      <c r="BK51" s="30">
        <f>+Model!BL139+Model!BL364</f>
        <v>28.51608161</v>
      </c>
      <c r="BL51" s="30">
        <f>+Model!BM139+Model!BM364</f>
        <v>27.80317957</v>
      </c>
      <c r="BM51" s="30">
        <f>+Model!BN139+Model!BN364</f>
        <v>27.10810008</v>
      </c>
    </row>
    <row r="52" ht="14.25" customHeight="1">
      <c r="B52" s="50">
        <f t="shared" si="3"/>
        <v>46</v>
      </c>
      <c r="C52" s="24">
        <f t="shared" si="4"/>
        <v>4</v>
      </c>
      <c r="F52" s="30">
        <f>+Model!G140+Model!G365</f>
        <v>0</v>
      </c>
      <c r="G52" s="30">
        <f>+Model!H140+Model!H365</f>
        <v>0</v>
      </c>
      <c r="H52" s="30">
        <f>+Model!I140+Model!I365</f>
        <v>0</v>
      </c>
      <c r="I52" s="30">
        <f>+Model!J140+Model!J365</f>
        <v>0</v>
      </c>
      <c r="J52" s="30">
        <f>+Model!K140+Model!K365</f>
        <v>0</v>
      </c>
      <c r="K52" s="30">
        <f>+Model!L140+Model!L365</f>
        <v>0</v>
      </c>
      <c r="L52" s="30">
        <f>+Model!M140+Model!M365</f>
        <v>0</v>
      </c>
      <c r="M52" s="30">
        <f>+Model!N140+Model!N365</f>
        <v>0</v>
      </c>
      <c r="N52" s="30">
        <f>+Model!O140+Model!O365</f>
        <v>0</v>
      </c>
      <c r="O52" s="30">
        <f>+Model!P140+Model!P365</f>
        <v>0</v>
      </c>
      <c r="P52" s="30">
        <f>+Model!Q140+Model!Q365</f>
        <v>0</v>
      </c>
      <c r="Q52" s="30">
        <f>+Model!R140+Model!R365</f>
        <v>0</v>
      </c>
      <c r="R52" s="30">
        <f>+Model!S140+Model!S365</f>
        <v>0</v>
      </c>
      <c r="S52" s="30">
        <f>+Model!T140+Model!T365</f>
        <v>0</v>
      </c>
      <c r="T52" s="30">
        <f>+Model!U140+Model!U365</f>
        <v>0</v>
      </c>
      <c r="U52" s="30">
        <f>+Model!V140+Model!V365</f>
        <v>0</v>
      </c>
      <c r="V52" s="30">
        <f>+Model!W140+Model!W365</f>
        <v>0</v>
      </c>
      <c r="W52" s="30">
        <f>+Model!X140+Model!X365</f>
        <v>0</v>
      </c>
      <c r="X52" s="30">
        <f>+Model!Y140+Model!Y365</f>
        <v>0</v>
      </c>
      <c r="Y52" s="30">
        <f>+Model!Z140+Model!Z365</f>
        <v>0</v>
      </c>
      <c r="Z52" s="30">
        <f>+Model!AA140+Model!AA365</f>
        <v>0</v>
      </c>
      <c r="AA52" s="30">
        <f>+Model!AB140+Model!AB365</f>
        <v>0</v>
      </c>
      <c r="AB52" s="30">
        <f>+Model!AC140+Model!AC365</f>
        <v>0</v>
      </c>
      <c r="AC52" s="30">
        <f>+Model!AD140+Model!AD365</f>
        <v>0</v>
      </c>
      <c r="AD52" s="30">
        <f>+Model!AE140+Model!AE365</f>
        <v>0</v>
      </c>
      <c r="AE52" s="30">
        <f>+Model!AF140+Model!AF365</f>
        <v>0</v>
      </c>
      <c r="AF52" s="30">
        <f>+Model!AG140+Model!AG365</f>
        <v>0</v>
      </c>
      <c r="AG52" s="30">
        <f>+Model!AH140+Model!AH365</f>
        <v>0</v>
      </c>
      <c r="AH52" s="30">
        <f>+Model!AI140+Model!AI365</f>
        <v>0</v>
      </c>
      <c r="AI52" s="30">
        <f>+Model!AJ140+Model!AJ365</f>
        <v>0</v>
      </c>
      <c r="AJ52" s="30">
        <f>+Model!AK140+Model!AK365</f>
        <v>0</v>
      </c>
      <c r="AK52" s="30">
        <f>+Model!AL140+Model!AL365</f>
        <v>0</v>
      </c>
      <c r="AL52" s="30">
        <f>+Model!AM140+Model!AM365</f>
        <v>0</v>
      </c>
      <c r="AM52" s="30">
        <f>+Model!AN140+Model!AN365</f>
        <v>0</v>
      </c>
      <c r="AN52" s="30">
        <f>+Model!AO140+Model!AO365</f>
        <v>0</v>
      </c>
      <c r="AO52" s="30">
        <f>+Model!AP140+Model!AP365</f>
        <v>0</v>
      </c>
      <c r="AP52" s="30">
        <f>+Model!AQ140+Model!AQ365</f>
        <v>0</v>
      </c>
      <c r="AQ52" s="30">
        <f>+Model!AR140+Model!AR365</f>
        <v>0</v>
      </c>
      <c r="AR52" s="30">
        <f>+Model!AS140+Model!AS365</f>
        <v>0</v>
      </c>
      <c r="AS52" s="30">
        <f>+Model!AT140+Model!AT365</f>
        <v>0</v>
      </c>
      <c r="AT52" s="30">
        <f>+Model!AU140+Model!AU365</f>
        <v>0</v>
      </c>
      <c r="AU52" s="30">
        <f>+Model!AV140+Model!AV365</f>
        <v>0</v>
      </c>
      <c r="AV52" s="30">
        <f>+Model!AW140+Model!AW365</f>
        <v>0</v>
      </c>
      <c r="AW52" s="30">
        <f>+Model!AX140+Model!AX365</f>
        <v>0</v>
      </c>
      <c r="AX52" s="30">
        <f>+Model!AY140+Model!AY365</f>
        <v>0</v>
      </c>
      <c r="AY52" s="30">
        <f>+Model!AZ140+Model!AZ365</f>
        <v>40.86670352</v>
      </c>
      <c r="AZ52" s="30">
        <f>+Model!BA140+Model!BA365</f>
        <v>39.674758</v>
      </c>
      <c r="BA52" s="30">
        <f>+Model!BB140+Model!BB365</f>
        <v>38.51757756</v>
      </c>
      <c r="BB52" s="30">
        <f>+Model!BC140+Model!BC365</f>
        <v>37.55463812</v>
      </c>
      <c r="BC52" s="30">
        <f>+Model!BD140+Model!BD365</f>
        <v>36.61577217</v>
      </c>
      <c r="BD52" s="30">
        <f>+Model!BE140+Model!BE365</f>
        <v>35.70037786</v>
      </c>
      <c r="BE52" s="30">
        <f>+Model!BF140+Model!BF365</f>
        <v>34.80786842</v>
      </c>
      <c r="BF52" s="30">
        <f>+Model!BG140+Model!BG365</f>
        <v>33.93767171</v>
      </c>
      <c r="BG52" s="30">
        <f>+Model!BH140+Model!BH365</f>
        <v>33.08922991</v>
      </c>
      <c r="BH52" s="30">
        <f>+Model!BI140+Model!BI365</f>
        <v>32.26199917</v>
      </c>
      <c r="BI52" s="30">
        <f>+Model!BJ140+Model!BJ365</f>
        <v>31.45544919</v>
      </c>
      <c r="BJ52" s="30">
        <f>+Model!BK140+Model!BK365</f>
        <v>30.66906296</v>
      </c>
      <c r="BK52" s="30">
        <f>+Model!BL140+Model!BL365</f>
        <v>29.90233638</v>
      </c>
      <c r="BL52" s="30">
        <f>+Model!BM140+Model!BM365</f>
        <v>29.15477797</v>
      </c>
      <c r="BM52" s="30">
        <f>+Model!BN140+Model!BN365</f>
        <v>28.42590852</v>
      </c>
    </row>
    <row r="53" ht="14.25" customHeight="1">
      <c r="B53" s="50">
        <f t="shared" si="3"/>
        <v>47</v>
      </c>
      <c r="C53" s="24">
        <f t="shared" si="4"/>
        <v>4</v>
      </c>
      <c r="F53" s="30">
        <f>+Model!G141+Model!G366</f>
        <v>0</v>
      </c>
      <c r="G53" s="30">
        <f>+Model!H141+Model!H366</f>
        <v>0</v>
      </c>
      <c r="H53" s="30">
        <f>+Model!I141+Model!I366</f>
        <v>0</v>
      </c>
      <c r="I53" s="30">
        <f>+Model!J141+Model!J366</f>
        <v>0</v>
      </c>
      <c r="J53" s="30">
        <f>+Model!K141+Model!K366</f>
        <v>0</v>
      </c>
      <c r="K53" s="30">
        <f>+Model!L141+Model!L366</f>
        <v>0</v>
      </c>
      <c r="L53" s="30">
        <f>+Model!M141+Model!M366</f>
        <v>0</v>
      </c>
      <c r="M53" s="30">
        <f>+Model!N141+Model!N366</f>
        <v>0</v>
      </c>
      <c r="N53" s="30">
        <f>+Model!O141+Model!O366</f>
        <v>0</v>
      </c>
      <c r="O53" s="30">
        <f>+Model!P141+Model!P366</f>
        <v>0</v>
      </c>
      <c r="P53" s="30">
        <f>+Model!Q141+Model!Q366</f>
        <v>0</v>
      </c>
      <c r="Q53" s="30">
        <f>+Model!R141+Model!R366</f>
        <v>0</v>
      </c>
      <c r="R53" s="30">
        <f>+Model!S141+Model!S366</f>
        <v>0</v>
      </c>
      <c r="S53" s="30">
        <f>+Model!T141+Model!T366</f>
        <v>0</v>
      </c>
      <c r="T53" s="30">
        <f>+Model!U141+Model!U366</f>
        <v>0</v>
      </c>
      <c r="U53" s="30">
        <f>+Model!V141+Model!V366</f>
        <v>0</v>
      </c>
      <c r="V53" s="30">
        <f>+Model!W141+Model!W366</f>
        <v>0</v>
      </c>
      <c r="W53" s="30">
        <f>+Model!X141+Model!X366</f>
        <v>0</v>
      </c>
      <c r="X53" s="30">
        <f>+Model!Y141+Model!Y366</f>
        <v>0</v>
      </c>
      <c r="Y53" s="30">
        <f>+Model!Z141+Model!Z366</f>
        <v>0</v>
      </c>
      <c r="Z53" s="30">
        <f>+Model!AA141+Model!AA366</f>
        <v>0</v>
      </c>
      <c r="AA53" s="30">
        <f>+Model!AB141+Model!AB366</f>
        <v>0</v>
      </c>
      <c r="AB53" s="30">
        <f>+Model!AC141+Model!AC366</f>
        <v>0</v>
      </c>
      <c r="AC53" s="30">
        <f>+Model!AD141+Model!AD366</f>
        <v>0</v>
      </c>
      <c r="AD53" s="30">
        <f>+Model!AE141+Model!AE366</f>
        <v>0</v>
      </c>
      <c r="AE53" s="30">
        <f>+Model!AF141+Model!AF366</f>
        <v>0</v>
      </c>
      <c r="AF53" s="30">
        <f>+Model!AG141+Model!AG366</f>
        <v>0</v>
      </c>
      <c r="AG53" s="30">
        <f>+Model!AH141+Model!AH366</f>
        <v>0</v>
      </c>
      <c r="AH53" s="30">
        <f>+Model!AI141+Model!AI366</f>
        <v>0</v>
      </c>
      <c r="AI53" s="30">
        <f>+Model!AJ141+Model!AJ366</f>
        <v>0</v>
      </c>
      <c r="AJ53" s="30">
        <f>+Model!AK141+Model!AK366</f>
        <v>0</v>
      </c>
      <c r="AK53" s="30">
        <f>+Model!AL141+Model!AL366</f>
        <v>0</v>
      </c>
      <c r="AL53" s="30">
        <f>+Model!AM141+Model!AM366</f>
        <v>0</v>
      </c>
      <c r="AM53" s="30">
        <f>+Model!AN141+Model!AN366</f>
        <v>0</v>
      </c>
      <c r="AN53" s="30">
        <f>+Model!AO141+Model!AO366</f>
        <v>0</v>
      </c>
      <c r="AO53" s="30">
        <f>+Model!AP141+Model!AP366</f>
        <v>0</v>
      </c>
      <c r="AP53" s="30">
        <f>+Model!AQ141+Model!AQ366</f>
        <v>0</v>
      </c>
      <c r="AQ53" s="30">
        <f>+Model!AR141+Model!AR366</f>
        <v>0</v>
      </c>
      <c r="AR53" s="30">
        <f>+Model!AS141+Model!AS366</f>
        <v>0</v>
      </c>
      <c r="AS53" s="30">
        <f>+Model!AT141+Model!AT366</f>
        <v>0</v>
      </c>
      <c r="AT53" s="30">
        <f>+Model!AU141+Model!AU366</f>
        <v>0</v>
      </c>
      <c r="AU53" s="30">
        <f>+Model!AV141+Model!AV366</f>
        <v>0</v>
      </c>
      <c r="AV53" s="30">
        <f>+Model!AW141+Model!AW366</f>
        <v>0</v>
      </c>
      <c r="AW53" s="30">
        <f>+Model!AX141+Model!AX366</f>
        <v>0</v>
      </c>
      <c r="AX53" s="30">
        <f>+Model!AY141+Model!AY366</f>
        <v>0</v>
      </c>
      <c r="AY53" s="30">
        <f>+Model!AZ141+Model!AZ366</f>
        <v>0</v>
      </c>
      <c r="AZ53" s="30">
        <f>+Model!BA141+Model!BA366</f>
        <v>42.66937166</v>
      </c>
      <c r="BA53" s="30">
        <f>+Model!BB141+Model!BB366</f>
        <v>41.42484832</v>
      </c>
      <c r="BB53" s="30">
        <f>+Model!BC141+Model!BC366</f>
        <v>40.38922711</v>
      </c>
      <c r="BC53" s="30">
        <f>+Model!BD141+Model!BD366</f>
        <v>39.37949644</v>
      </c>
      <c r="BD53" s="30">
        <f>+Model!BE141+Model!BE366</f>
        <v>38.39500903</v>
      </c>
      <c r="BE53" s="30">
        <f>+Model!BF141+Model!BF366</f>
        <v>37.4351338</v>
      </c>
      <c r="BF53" s="30">
        <f>+Model!BG141+Model!BG366</f>
        <v>36.49925545</v>
      </c>
      <c r="BG53" s="30">
        <f>+Model!BH141+Model!BH366</f>
        <v>35.58677407</v>
      </c>
      <c r="BH53" s="30">
        <f>+Model!BI141+Model!BI366</f>
        <v>34.69710472</v>
      </c>
      <c r="BI53" s="30">
        <f>+Model!BJ141+Model!BJ366</f>
        <v>33.8296771</v>
      </c>
      <c r="BJ53" s="30">
        <f>+Model!BK141+Model!BK366</f>
        <v>32.98393517</v>
      </c>
      <c r="BK53" s="30">
        <f>+Model!BL141+Model!BL366</f>
        <v>32.15933679</v>
      </c>
      <c r="BL53" s="30">
        <f>+Model!BM141+Model!BM366</f>
        <v>31.35535337</v>
      </c>
      <c r="BM53" s="30">
        <f>+Model!BN141+Model!BN366</f>
        <v>30.57146954</v>
      </c>
    </row>
    <row r="54" ht="14.25" customHeight="1">
      <c r="B54" s="50">
        <f t="shared" si="3"/>
        <v>48</v>
      </c>
      <c r="C54" s="24">
        <f t="shared" si="4"/>
        <v>4</v>
      </c>
      <c r="F54" s="30">
        <f>+Model!G142+Model!G367</f>
        <v>0</v>
      </c>
      <c r="G54" s="30">
        <f>+Model!H142+Model!H367</f>
        <v>0</v>
      </c>
      <c r="H54" s="30">
        <f>+Model!I142+Model!I367</f>
        <v>0</v>
      </c>
      <c r="I54" s="30">
        <f>+Model!J142+Model!J367</f>
        <v>0</v>
      </c>
      <c r="J54" s="30">
        <f>+Model!K142+Model!K367</f>
        <v>0</v>
      </c>
      <c r="K54" s="30">
        <f>+Model!L142+Model!L367</f>
        <v>0</v>
      </c>
      <c r="L54" s="30">
        <f>+Model!M142+Model!M367</f>
        <v>0</v>
      </c>
      <c r="M54" s="30">
        <f>+Model!N142+Model!N367</f>
        <v>0</v>
      </c>
      <c r="N54" s="30">
        <f>+Model!O142+Model!O367</f>
        <v>0</v>
      </c>
      <c r="O54" s="30">
        <f>+Model!P142+Model!P367</f>
        <v>0</v>
      </c>
      <c r="P54" s="30">
        <f>+Model!Q142+Model!Q367</f>
        <v>0</v>
      </c>
      <c r="Q54" s="30">
        <f>+Model!R142+Model!R367</f>
        <v>0</v>
      </c>
      <c r="R54" s="30">
        <f>+Model!S142+Model!S367</f>
        <v>0</v>
      </c>
      <c r="S54" s="30">
        <f>+Model!T142+Model!T367</f>
        <v>0</v>
      </c>
      <c r="T54" s="30">
        <f>+Model!U142+Model!U367</f>
        <v>0</v>
      </c>
      <c r="U54" s="30">
        <f>+Model!V142+Model!V367</f>
        <v>0</v>
      </c>
      <c r="V54" s="30">
        <f>+Model!W142+Model!W367</f>
        <v>0</v>
      </c>
      <c r="W54" s="30">
        <f>+Model!X142+Model!X367</f>
        <v>0</v>
      </c>
      <c r="X54" s="30">
        <f>+Model!Y142+Model!Y367</f>
        <v>0</v>
      </c>
      <c r="Y54" s="30">
        <f>+Model!Z142+Model!Z367</f>
        <v>0</v>
      </c>
      <c r="Z54" s="30">
        <f>+Model!AA142+Model!AA367</f>
        <v>0</v>
      </c>
      <c r="AA54" s="30">
        <f>+Model!AB142+Model!AB367</f>
        <v>0</v>
      </c>
      <c r="AB54" s="30">
        <f>+Model!AC142+Model!AC367</f>
        <v>0</v>
      </c>
      <c r="AC54" s="30">
        <f>+Model!AD142+Model!AD367</f>
        <v>0</v>
      </c>
      <c r="AD54" s="30">
        <f>+Model!AE142+Model!AE367</f>
        <v>0</v>
      </c>
      <c r="AE54" s="30">
        <f>+Model!AF142+Model!AF367</f>
        <v>0</v>
      </c>
      <c r="AF54" s="30">
        <f>+Model!AG142+Model!AG367</f>
        <v>0</v>
      </c>
      <c r="AG54" s="30">
        <f>+Model!AH142+Model!AH367</f>
        <v>0</v>
      </c>
      <c r="AH54" s="30">
        <f>+Model!AI142+Model!AI367</f>
        <v>0</v>
      </c>
      <c r="AI54" s="30">
        <f>+Model!AJ142+Model!AJ367</f>
        <v>0</v>
      </c>
      <c r="AJ54" s="30">
        <f>+Model!AK142+Model!AK367</f>
        <v>0</v>
      </c>
      <c r="AK54" s="30">
        <f>+Model!AL142+Model!AL367</f>
        <v>0</v>
      </c>
      <c r="AL54" s="30">
        <f>+Model!AM142+Model!AM367</f>
        <v>0</v>
      </c>
      <c r="AM54" s="30">
        <f>+Model!AN142+Model!AN367</f>
        <v>0</v>
      </c>
      <c r="AN54" s="30">
        <f>+Model!AO142+Model!AO367</f>
        <v>0</v>
      </c>
      <c r="AO54" s="30">
        <f>+Model!AP142+Model!AP367</f>
        <v>0</v>
      </c>
      <c r="AP54" s="30">
        <f>+Model!AQ142+Model!AQ367</f>
        <v>0</v>
      </c>
      <c r="AQ54" s="30">
        <f>+Model!AR142+Model!AR367</f>
        <v>0</v>
      </c>
      <c r="AR54" s="30">
        <f>+Model!AS142+Model!AS367</f>
        <v>0</v>
      </c>
      <c r="AS54" s="30">
        <f>+Model!AT142+Model!AT367</f>
        <v>0</v>
      </c>
      <c r="AT54" s="30">
        <f>+Model!AU142+Model!AU367</f>
        <v>0</v>
      </c>
      <c r="AU54" s="30">
        <f>+Model!AV142+Model!AV367</f>
        <v>0</v>
      </c>
      <c r="AV54" s="30">
        <f>+Model!AW142+Model!AW367</f>
        <v>0</v>
      </c>
      <c r="AW54" s="30">
        <f>+Model!AX142+Model!AX367</f>
        <v>0</v>
      </c>
      <c r="AX54" s="30">
        <f>+Model!AY142+Model!AY367</f>
        <v>0</v>
      </c>
      <c r="AY54" s="30">
        <f>+Model!AZ142+Model!AZ367</f>
        <v>0</v>
      </c>
      <c r="AZ54" s="30">
        <f>+Model!BA142+Model!BA367</f>
        <v>0</v>
      </c>
      <c r="BA54" s="30">
        <f>+Model!BB142+Model!BB367</f>
        <v>43.45214653</v>
      </c>
      <c r="BB54" s="30">
        <f>+Model!BC142+Model!BC367</f>
        <v>42.36584287</v>
      </c>
      <c r="BC54" s="30">
        <f>+Model!BD142+Model!BD367</f>
        <v>41.30669679</v>
      </c>
      <c r="BD54" s="30">
        <f>+Model!BE142+Model!BE367</f>
        <v>40.27402937</v>
      </c>
      <c r="BE54" s="30">
        <f>+Model!BF142+Model!BF367</f>
        <v>39.26717864</v>
      </c>
      <c r="BF54" s="30">
        <f>+Model!BG142+Model!BG367</f>
        <v>38.28549917</v>
      </c>
      <c r="BG54" s="30">
        <f>+Model!BH142+Model!BH367</f>
        <v>37.32836169</v>
      </c>
      <c r="BH54" s="30">
        <f>+Model!BI142+Model!BI367</f>
        <v>36.39515265</v>
      </c>
      <c r="BI54" s="30">
        <f>+Model!BJ142+Model!BJ367</f>
        <v>35.48527384</v>
      </c>
      <c r="BJ54" s="30">
        <f>+Model!BK142+Model!BK367</f>
        <v>34.59814199</v>
      </c>
      <c r="BK54" s="30">
        <f>+Model!BL142+Model!BL367</f>
        <v>33.73318844</v>
      </c>
      <c r="BL54" s="30">
        <f>+Model!BM142+Model!BM367</f>
        <v>32.88985873</v>
      </c>
      <c r="BM54" s="30">
        <f>+Model!BN142+Model!BN367</f>
        <v>32.06761226</v>
      </c>
    </row>
    <row r="55" ht="14.25" customHeight="1">
      <c r="B55" s="50">
        <f t="shared" si="3"/>
        <v>49</v>
      </c>
      <c r="C55" s="24">
        <f t="shared" si="4"/>
        <v>5</v>
      </c>
      <c r="F55" s="30">
        <f>+Model!G143+Model!G368</f>
        <v>0</v>
      </c>
      <c r="G55" s="30">
        <f>+Model!H143+Model!H368</f>
        <v>0</v>
      </c>
      <c r="H55" s="30">
        <f>+Model!I143+Model!I368</f>
        <v>0</v>
      </c>
      <c r="I55" s="30">
        <f>+Model!J143+Model!J368</f>
        <v>0</v>
      </c>
      <c r="J55" s="30">
        <f>+Model!K143+Model!K368</f>
        <v>0</v>
      </c>
      <c r="K55" s="30">
        <f>+Model!L143+Model!L368</f>
        <v>0</v>
      </c>
      <c r="L55" s="30">
        <f>+Model!M143+Model!M368</f>
        <v>0</v>
      </c>
      <c r="M55" s="30">
        <f>+Model!N143+Model!N368</f>
        <v>0</v>
      </c>
      <c r="N55" s="30">
        <f>+Model!O143+Model!O368</f>
        <v>0</v>
      </c>
      <c r="O55" s="30">
        <f>+Model!P143+Model!P368</f>
        <v>0</v>
      </c>
      <c r="P55" s="30">
        <f>+Model!Q143+Model!Q368</f>
        <v>0</v>
      </c>
      <c r="Q55" s="30">
        <f>+Model!R143+Model!R368</f>
        <v>0</v>
      </c>
      <c r="R55" s="30">
        <f>+Model!S143+Model!S368</f>
        <v>0</v>
      </c>
      <c r="S55" s="30">
        <f>+Model!T143+Model!T368</f>
        <v>0</v>
      </c>
      <c r="T55" s="30">
        <f>+Model!U143+Model!U368</f>
        <v>0</v>
      </c>
      <c r="U55" s="30">
        <f>+Model!V143+Model!V368</f>
        <v>0</v>
      </c>
      <c r="V55" s="30">
        <f>+Model!W143+Model!W368</f>
        <v>0</v>
      </c>
      <c r="W55" s="30">
        <f>+Model!X143+Model!X368</f>
        <v>0</v>
      </c>
      <c r="X55" s="30">
        <f>+Model!Y143+Model!Y368</f>
        <v>0</v>
      </c>
      <c r="Y55" s="30">
        <f>+Model!Z143+Model!Z368</f>
        <v>0</v>
      </c>
      <c r="Z55" s="30">
        <f>+Model!AA143+Model!AA368</f>
        <v>0</v>
      </c>
      <c r="AA55" s="30">
        <f>+Model!AB143+Model!AB368</f>
        <v>0</v>
      </c>
      <c r="AB55" s="30">
        <f>+Model!AC143+Model!AC368</f>
        <v>0</v>
      </c>
      <c r="AC55" s="30">
        <f>+Model!AD143+Model!AD368</f>
        <v>0</v>
      </c>
      <c r="AD55" s="30">
        <f>+Model!AE143+Model!AE368</f>
        <v>0</v>
      </c>
      <c r="AE55" s="30">
        <f>+Model!AF143+Model!AF368</f>
        <v>0</v>
      </c>
      <c r="AF55" s="30">
        <f>+Model!AG143+Model!AG368</f>
        <v>0</v>
      </c>
      <c r="AG55" s="30">
        <f>+Model!AH143+Model!AH368</f>
        <v>0</v>
      </c>
      <c r="AH55" s="30">
        <f>+Model!AI143+Model!AI368</f>
        <v>0</v>
      </c>
      <c r="AI55" s="30">
        <f>+Model!AJ143+Model!AJ368</f>
        <v>0</v>
      </c>
      <c r="AJ55" s="30">
        <f>+Model!AK143+Model!AK368</f>
        <v>0</v>
      </c>
      <c r="AK55" s="30">
        <f>+Model!AL143+Model!AL368</f>
        <v>0</v>
      </c>
      <c r="AL55" s="30">
        <f>+Model!AM143+Model!AM368</f>
        <v>0</v>
      </c>
      <c r="AM55" s="30">
        <f>+Model!AN143+Model!AN368</f>
        <v>0</v>
      </c>
      <c r="AN55" s="30">
        <f>+Model!AO143+Model!AO368</f>
        <v>0</v>
      </c>
      <c r="AO55" s="30">
        <f>+Model!AP143+Model!AP368</f>
        <v>0</v>
      </c>
      <c r="AP55" s="30">
        <f>+Model!AQ143+Model!AQ368</f>
        <v>0</v>
      </c>
      <c r="AQ55" s="30">
        <f>+Model!AR143+Model!AR368</f>
        <v>0</v>
      </c>
      <c r="AR55" s="30">
        <f>+Model!AS143+Model!AS368</f>
        <v>0</v>
      </c>
      <c r="AS55" s="30">
        <f>+Model!AT143+Model!AT368</f>
        <v>0</v>
      </c>
      <c r="AT55" s="30">
        <f>+Model!AU143+Model!AU368</f>
        <v>0</v>
      </c>
      <c r="AU55" s="30">
        <f>+Model!AV143+Model!AV368</f>
        <v>0</v>
      </c>
      <c r="AV55" s="30">
        <f>+Model!AW143+Model!AW368</f>
        <v>0</v>
      </c>
      <c r="AW55" s="30">
        <f>+Model!AX143+Model!AX368</f>
        <v>0</v>
      </c>
      <c r="AX55" s="30">
        <f>+Model!AY143+Model!AY368</f>
        <v>0</v>
      </c>
      <c r="AY55" s="30">
        <f>+Model!AZ143+Model!AZ368</f>
        <v>0</v>
      </c>
      <c r="AZ55" s="30">
        <f>+Model!BA143+Model!BA368</f>
        <v>0</v>
      </c>
      <c r="BA55" s="30">
        <f>+Model!BB143+Model!BB368</f>
        <v>0</v>
      </c>
      <c r="BB55" s="30">
        <f>+Model!BC143+Model!BC368</f>
        <v>45.00995254</v>
      </c>
      <c r="BC55" s="30">
        <f>+Model!BD143+Model!BD368</f>
        <v>43.88470372</v>
      </c>
      <c r="BD55" s="30">
        <f>+Model!BE143+Model!BE368</f>
        <v>42.78758613</v>
      </c>
      <c r="BE55" s="30">
        <f>+Model!BF143+Model!BF368</f>
        <v>41.71789648</v>
      </c>
      <c r="BF55" s="30">
        <f>+Model!BG143+Model!BG368</f>
        <v>40.67494907</v>
      </c>
      <c r="BG55" s="30">
        <f>+Model!BH143+Model!BH368</f>
        <v>39.65807534</v>
      </c>
      <c r="BH55" s="30">
        <f>+Model!BI143+Model!BI368</f>
        <v>38.66662346</v>
      </c>
      <c r="BI55" s="30">
        <f>+Model!BJ143+Model!BJ368</f>
        <v>37.69995787</v>
      </c>
      <c r="BJ55" s="30">
        <f>+Model!BK143+Model!BK368</f>
        <v>36.75745892</v>
      </c>
      <c r="BK55" s="30">
        <f>+Model!BL143+Model!BL368</f>
        <v>35.83852245</v>
      </c>
      <c r="BL55" s="30">
        <f>+Model!BM143+Model!BM368</f>
        <v>34.94255939</v>
      </c>
      <c r="BM55" s="30">
        <f>+Model!BN143+Model!BN368</f>
        <v>34.0689954</v>
      </c>
    </row>
    <row r="56" ht="14.25" customHeight="1">
      <c r="B56" s="50">
        <f t="shared" si="3"/>
        <v>50</v>
      </c>
      <c r="C56" s="24">
        <f t="shared" si="4"/>
        <v>5</v>
      </c>
      <c r="F56" s="30">
        <f>+Model!G144+Model!G369</f>
        <v>0</v>
      </c>
      <c r="G56" s="30">
        <f>+Model!H144+Model!H369</f>
        <v>0</v>
      </c>
      <c r="H56" s="30">
        <f>+Model!I144+Model!I369</f>
        <v>0</v>
      </c>
      <c r="I56" s="30">
        <f>+Model!J144+Model!J369</f>
        <v>0</v>
      </c>
      <c r="J56" s="30">
        <f>+Model!K144+Model!K369</f>
        <v>0</v>
      </c>
      <c r="K56" s="30">
        <f>+Model!L144+Model!L369</f>
        <v>0</v>
      </c>
      <c r="L56" s="30">
        <f>+Model!M144+Model!M369</f>
        <v>0</v>
      </c>
      <c r="M56" s="30">
        <f>+Model!N144+Model!N369</f>
        <v>0</v>
      </c>
      <c r="N56" s="30">
        <f>+Model!O144+Model!O369</f>
        <v>0</v>
      </c>
      <c r="O56" s="30">
        <f>+Model!P144+Model!P369</f>
        <v>0</v>
      </c>
      <c r="P56" s="30">
        <f>+Model!Q144+Model!Q369</f>
        <v>0</v>
      </c>
      <c r="Q56" s="30">
        <f>+Model!R144+Model!R369</f>
        <v>0</v>
      </c>
      <c r="R56" s="30">
        <f>+Model!S144+Model!S369</f>
        <v>0</v>
      </c>
      <c r="S56" s="30">
        <f>+Model!T144+Model!T369</f>
        <v>0</v>
      </c>
      <c r="T56" s="30">
        <f>+Model!U144+Model!U369</f>
        <v>0</v>
      </c>
      <c r="U56" s="30">
        <f>+Model!V144+Model!V369</f>
        <v>0</v>
      </c>
      <c r="V56" s="30">
        <f>+Model!W144+Model!W369</f>
        <v>0</v>
      </c>
      <c r="W56" s="30">
        <f>+Model!X144+Model!X369</f>
        <v>0</v>
      </c>
      <c r="X56" s="30">
        <f>+Model!Y144+Model!Y369</f>
        <v>0</v>
      </c>
      <c r="Y56" s="30">
        <f>+Model!Z144+Model!Z369</f>
        <v>0</v>
      </c>
      <c r="Z56" s="30">
        <f>+Model!AA144+Model!AA369</f>
        <v>0</v>
      </c>
      <c r="AA56" s="30">
        <f>+Model!AB144+Model!AB369</f>
        <v>0</v>
      </c>
      <c r="AB56" s="30">
        <f>+Model!AC144+Model!AC369</f>
        <v>0</v>
      </c>
      <c r="AC56" s="30">
        <f>+Model!AD144+Model!AD369</f>
        <v>0</v>
      </c>
      <c r="AD56" s="30">
        <f>+Model!AE144+Model!AE369</f>
        <v>0</v>
      </c>
      <c r="AE56" s="30">
        <f>+Model!AF144+Model!AF369</f>
        <v>0</v>
      </c>
      <c r="AF56" s="30">
        <f>+Model!AG144+Model!AG369</f>
        <v>0</v>
      </c>
      <c r="AG56" s="30">
        <f>+Model!AH144+Model!AH369</f>
        <v>0</v>
      </c>
      <c r="AH56" s="30">
        <f>+Model!AI144+Model!AI369</f>
        <v>0</v>
      </c>
      <c r="AI56" s="30">
        <f>+Model!AJ144+Model!AJ369</f>
        <v>0</v>
      </c>
      <c r="AJ56" s="30">
        <f>+Model!AK144+Model!AK369</f>
        <v>0</v>
      </c>
      <c r="AK56" s="30">
        <f>+Model!AL144+Model!AL369</f>
        <v>0</v>
      </c>
      <c r="AL56" s="30">
        <f>+Model!AM144+Model!AM369</f>
        <v>0</v>
      </c>
      <c r="AM56" s="30">
        <f>+Model!AN144+Model!AN369</f>
        <v>0</v>
      </c>
      <c r="AN56" s="30">
        <f>+Model!AO144+Model!AO369</f>
        <v>0</v>
      </c>
      <c r="AO56" s="30">
        <f>+Model!AP144+Model!AP369</f>
        <v>0</v>
      </c>
      <c r="AP56" s="30">
        <f>+Model!AQ144+Model!AQ369</f>
        <v>0</v>
      </c>
      <c r="AQ56" s="30">
        <f>+Model!AR144+Model!AR369</f>
        <v>0</v>
      </c>
      <c r="AR56" s="30">
        <f>+Model!AS144+Model!AS369</f>
        <v>0</v>
      </c>
      <c r="AS56" s="30">
        <f>+Model!AT144+Model!AT369</f>
        <v>0</v>
      </c>
      <c r="AT56" s="30">
        <f>+Model!AU144+Model!AU369</f>
        <v>0</v>
      </c>
      <c r="AU56" s="30">
        <f>+Model!AV144+Model!AV369</f>
        <v>0</v>
      </c>
      <c r="AV56" s="30">
        <f>+Model!AW144+Model!AW369</f>
        <v>0</v>
      </c>
      <c r="AW56" s="30">
        <f>+Model!AX144+Model!AX369</f>
        <v>0</v>
      </c>
      <c r="AX56" s="30">
        <f>+Model!AY144+Model!AY369</f>
        <v>0</v>
      </c>
      <c r="AY56" s="30">
        <f>+Model!AZ144+Model!AZ369</f>
        <v>0</v>
      </c>
      <c r="AZ56" s="30">
        <f>+Model!BA144+Model!BA369</f>
        <v>0</v>
      </c>
      <c r="BA56" s="30">
        <f>+Model!BB144+Model!BB369</f>
        <v>0</v>
      </c>
      <c r="BB56" s="30">
        <f>+Model!BC144+Model!BC369</f>
        <v>0</v>
      </c>
      <c r="BC56" s="30">
        <f>+Model!BD144+Model!BD369</f>
        <v>45.63575111</v>
      </c>
      <c r="BD56" s="30">
        <f>+Model!BE144+Model!BE369</f>
        <v>44.49485734</v>
      </c>
      <c r="BE56" s="30">
        <f>+Model!BF144+Model!BF369</f>
        <v>43.3824859</v>
      </c>
      <c r="BF56" s="30">
        <f>+Model!BG144+Model!BG369</f>
        <v>42.29792376</v>
      </c>
      <c r="BG56" s="30">
        <f>+Model!BH144+Model!BH369</f>
        <v>41.24047566</v>
      </c>
      <c r="BH56" s="30">
        <f>+Model!BI144+Model!BI369</f>
        <v>40.20946377</v>
      </c>
      <c r="BI56" s="30">
        <f>+Model!BJ144+Model!BJ369</f>
        <v>39.20422718</v>
      </c>
      <c r="BJ56" s="30">
        <f>+Model!BK144+Model!BK369</f>
        <v>38.2241215</v>
      </c>
      <c r="BK56" s="30">
        <f>+Model!BL144+Model!BL369</f>
        <v>37.26851846</v>
      </c>
      <c r="BL56" s="30">
        <f>+Model!BM144+Model!BM369</f>
        <v>36.3368055</v>
      </c>
      <c r="BM56" s="30">
        <f>+Model!BN144+Model!BN369</f>
        <v>35.42838536</v>
      </c>
    </row>
    <row r="57" ht="14.25" customHeight="1">
      <c r="B57" s="50">
        <f t="shared" si="3"/>
        <v>51</v>
      </c>
      <c r="C57" s="24">
        <f t="shared" si="4"/>
        <v>5</v>
      </c>
      <c r="F57" s="30">
        <f>+Model!G145+Model!G370</f>
        <v>0</v>
      </c>
      <c r="G57" s="30">
        <f>+Model!H145+Model!H370</f>
        <v>0</v>
      </c>
      <c r="H57" s="30">
        <f>+Model!I145+Model!I370</f>
        <v>0</v>
      </c>
      <c r="I57" s="30">
        <f>+Model!J145+Model!J370</f>
        <v>0</v>
      </c>
      <c r="J57" s="30">
        <f>+Model!K145+Model!K370</f>
        <v>0</v>
      </c>
      <c r="K57" s="30">
        <f>+Model!L145+Model!L370</f>
        <v>0</v>
      </c>
      <c r="L57" s="30">
        <f>+Model!M145+Model!M370</f>
        <v>0</v>
      </c>
      <c r="M57" s="30">
        <f>+Model!N145+Model!N370</f>
        <v>0</v>
      </c>
      <c r="N57" s="30">
        <f>+Model!O145+Model!O370</f>
        <v>0</v>
      </c>
      <c r="O57" s="30">
        <f>+Model!P145+Model!P370</f>
        <v>0</v>
      </c>
      <c r="P57" s="30">
        <f>+Model!Q145+Model!Q370</f>
        <v>0</v>
      </c>
      <c r="Q57" s="30">
        <f>+Model!R145+Model!R370</f>
        <v>0</v>
      </c>
      <c r="R57" s="30">
        <f>+Model!S145+Model!S370</f>
        <v>0</v>
      </c>
      <c r="S57" s="30">
        <f>+Model!T145+Model!T370</f>
        <v>0</v>
      </c>
      <c r="T57" s="30">
        <f>+Model!U145+Model!U370</f>
        <v>0</v>
      </c>
      <c r="U57" s="30">
        <f>+Model!V145+Model!V370</f>
        <v>0</v>
      </c>
      <c r="V57" s="30">
        <f>+Model!W145+Model!W370</f>
        <v>0</v>
      </c>
      <c r="W57" s="30">
        <f>+Model!X145+Model!X370</f>
        <v>0</v>
      </c>
      <c r="X57" s="30">
        <f>+Model!Y145+Model!Y370</f>
        <v>0</v>
      </c>
      <c r="Y57" s="30">
        <f>+Model!Z145+Model!Z370</f>
        <v>0</v>
      </c>
      <c r="Z57" s="30">
        <f>+Model!AA145+Model!AA370</f>
        <v>0</v>
      </c>
      <c r="AA57" s="30">
        <f>+Model!AB145+Model!AB370</f>
        <v>0</v>
      </c>
      <c r="AB57" s="30">
        <f>+Model!AC145+Model!AC370</f>
        <v>0</v>
      </c>
      <c r="AC57" s="30">
        <f>+Model!AD145+Model!AD370</f>
        <v>0</v>
      </c>
      <c r="AD57" s="30">
        <f>+Model!AE145+Model!AE370</f>
        <v>0</v>
      </c>
      <c r="AE57" s="30">
        <f>+Model!AF145+Model!AF370</f>
        <v>0</v>
      </c>
      <c r="AF57" s="30">
        <f>+Model!AG145+Model!AG370</f>
        <v>0</v>
      </c>
      <c r="AG57" s="30">
        <f>+Model!AH145+Model!AH370</f>
        <v>0</v>
      </c>
      <c r="AH57" s="30">
        <f>+Model!AI145+Model!AI370</f>
        <v>0</v>
      </c>
      <c r="AI57" s="30">
        <f>+Model!AJ145+Model!AJ370</f>
        <v>0</v>
      </c>
      <c r="AJ57" s="30">
        <f>+Model!AK145+Model!AK370</f>
        <v>0</v>
      </c>
      <c r="AK57" s="30">
        <f>+Model!AL145+Model!AL370</f>
        <v>0</v>
      </c>
      <c r="AL57" s="30">
        <f>+Model!AM145+Model!AM370</f>
        <v>0</v>
      </c>
      <c r="AM57" s="30">
        <f>+Model!AN145+Model!AN370</f>
        <v>0</v>
      </c>
      <c r="AN57" s="30">
        <f>+Model!AO145+Model!AO370</f>
        <v>0</v>
      </c>
      <c r="AO57" s="30">
        <f>+Model!AP145+Model!AP370</f>
        <v>0</v>
      </c>
      <c r="AP57" s="30">
        <f>+Model!AQ145+Model!AQ370</f>
        <v>0</v>
      </c>
      <c r="AQ57" s="30">
        <f>+Model!AR145+Model!AR370</f>
        <v>0</v>
      </c>
      <c r="AR57" s="30">
        <f>+Model!AS145+Model!AS370</f>
        <v>0</v>
      </c>
      <c r="AS57" s="30">
        <f>+Model!AT145+Model!AT370</f>
        <v>0</v>
      </c>
      <c r="AT57" s="30">
        <f>+Model!AU145+Model!AU370</f>
        <v>0</v>
      </c>
      <c r="AU57" s="30">
        <f>+Model!AV145+Model!AV370</f>
        <v>0</v>
      </c>
      <c r="AV57" s="30">
        <f>+Model!AW145+Model!AW370</f>
        <v>0</v>
      </c>
      <c r="AW57" s="30">
        <f>+Model!AX145+Model!AX370</f>
        <v>0</v>
      </c>
      <c r="AX57" s="30">
        <f>+Model!AY145+Model!AY370</f>
        <v>0</v>
      </c>
      <c r="AY57" s="30">
        <f>+Model!AZ145+Model!AZ370</f>
        <v>0</v>
      </c>
      <c r="AZ57" s="30">
        <f>+Model!BA145+Model!BA370</f>
        <v>0</v>
      </c>
      <c r="BA57" s="30">
        <f>+Model!BB145+Model!BB370</f>
        <v>0</v>
      </c>
      <c r="BB57" s="30">
        <f>+Model!BC145+Model!BC370</f>
        <v>0</v>
      </c>
      <c r="BC57" s="30">
        <f>+Model!BD145+Model!BD370</f>
        <v>0</v>
      </c>
      <c r="BD57" s="30">
        <f>+Model!BE145+Model!BE370</f>
        <v>47.33032365</v>
      </c>
      <c r="BE57" s="30">
        <f>+Model!BF145+Model!BF370</f>
        <v>46.14706556</v>
      </c>
      <c r="BF57" s="30">
        <f>+Model!BG145+Model!BG370</f>
        <v>44.99338892</v>
      </c>
      <c r="BG57" s="30">
        <f>+Model!BH145+Model!BH370</f>
        <v>43.86855419</v>
      </c>
      <c r="BH57" s="30">
        <f>+Model!BI145+Model!BI370</f>
        <v>42.77184034</v>
      </c>
      <c r="BI57" s="30">
        <f>+Model!BJ145+Model!BJ370</f>
        <v>41.70254433</v>
      </c>
      <c r="BJ57" s="30">
        <f>+Model!BK145+Model!BK370</f>
        <v>40.65998072</v>
      </c>
      <c r="BK57" s="30">
        <f>+Model!BL145+Model!BL370</f>
        <v>39.6434812</v>
      </c>
      <c r="BL57" s="30">
        <f>+Model!BM145+Model!BM370</f>
        <v>38.65239417</v>
      </c>
      <c r="BM57" s="30">
        <f>+Model!BN145+Model!BN370</f>
        <v>37.68608432</v>
      </c>
    </row>
    <row r="58" ht="14.25" customHeight="1">
      <c r="B58" s="50">
        <f t="shared" si="3"/>
        <v>52</v>
      </c>
      <c r="C58" s="24">
        <f t="shared" si="4"/>
        <v>5</v>
      </c>
      <c r="F58" s="30">
        <f>+Model!G146+Model!G371</f>
        <v>0</v>
      </c>
      <c r="G58" s="30">
        <f>+Model!H146+Model!H371</f>
        <v>0</v>
      </c>
      <c r="H58" s="30">
        <f>+Model!I146+Model!I371</f>
        <v>0</v>
      </c>
      <c r="I58" s="30">
        <f>+Model!J146+Model!J371</f>
        <v>0</v>
      </c>
      <c r="J58" s="30">
        <f>+Model!K146+Model!K371</f>
        <v>0</v>
      </c>
      <c r="K58" s="30">
        <f>+Model!L146+Model!L371</f>
        <v>0</v>
      </c>
      <c r="L58" s="30">
        <f>+Model!M146+Model!M371</f>
        <v>0</v>
      </c>
      <c r="M58" s="30">
        <f>+Model!N146+Model!N371</f>
        <v>0</v>
      </c>
      <c r="N58" s="30">
        <f>+Model!O146+Model!O371</f>
        <v>0</v>
      </c>
      <c r="O58" s="30">
        <f>+Model!P146+Model!P371</f>
        <v>0</v>
      </c>
      <c r="P58" s="30">
        <f>+Model!Q146+Model!Q371</f>
        <v>0</v>
      </c>
      <c r="Q58" s="30">
        <f>+Model!R146+Model!R371</f>
        <v>0</v>
      </c>
      <c r="R58" s="30">
        <f>+Model!S146+Model!S371</f>
        <v>0</v>
      </c>
      <c r="S58" s="30">
        <f>+Model!T146+Model!T371</f>
        <v>0</v>
      </c>
      <c r="T58" s="30">
        <f>+Model!U146+Model!U371</f>
        <v>0</v>
      </c>
      <c r="U58" s="30">
        <f>+Model!V146+Model!V371</f>
        <v>0</v>
      </c>
      <c r="V58" s="30">
        <f>+Model!W146+Model!W371</f>
        <v>0</v>
      </c>
      <c r="W58" s="30">
        <f>+Model!X146+Model!X371</f>
        <v>0</v>
      </c>
      <c r="X58" s="30">
        <f>+Model!Y146+Model!Y371</f>
        <v>0</v>
      </c>
      <c r="Y58" s="30">
        <f>+Model!Z146+Model!Z371</f>
        <v>0</v>
      </c>
      <c r="Z58" s="30">
        <f>+Model!AA146+Model!AA371</f>
        <v>0</v>
      </c>
      <c r="AA58" s="30">
        <f>+Model!AB146+Model!AB371</f>
        <v>0</v>
      </c>
      <c r="AB58" s="30">
        <f>+Model!AC146+Model!AC371</f>
        <v>0</v>
      </c>
      <c r="AC58" s="30">
        <f>+Model!AD146+Model!AD371</f>
        <v>0</v>
      </c>
      <c r="AD58" s="30">
        <f>+Model!AE146+Model!AE371</f>
        <v>0</v>
      </c>
      <c r="AE58" s="30">
        <f>+Model!AF146+Model!AF371</f>
        <v>0</v>
      </c>
      <c r="AF58" s="30">
        <f>+Model!AG146+Model!AG371</f>
        <v>0</v>
      </c>
      <c r="AG58" s="30">
        <f>+Model!AH146+Model!AH371</f>
        <v>0</v>
      </c>
      <c r="AH58" s="30">
        <f>+Model!AI146+Model!AI371</f>
        <v>0</v>
      </c>
      <c r="AI58" s="30">
        <f>+Model!AJ146+Model!AJ371</f>
        <v>0</v>
      </c>
      <c r="AJ58" s="30">
        <f>+Model!AK146+Model!AK371</f>
        <v>0</v>
      </c>
      <c r="AK58" s="30">
        <f>+Model!AL146+Model!AL371</f>
        <v>0</v>
      </c>
      <c r="AL58" s="30">
        <f>+Model!AM146+Model!AM371</f>
        <v>0</v>
      </c>
      <c r="AM58" s="30">
        <f>+Model!AN146+Model!AN371</f>
        <v>0</v>
      </c>
      <c r="AN58" s="30">
        <f>+Model!AO146+Model!AO371</f>
        <v>0</v>
      </c>
      <c r="AO58" s="30">
        <f>+Model!AP146+Model!AP371</f>
        <v>0</v>
      </c>
      <c r="AP58" s="30">
        <f>+Model!AQ146+Model!AQ371</f>
        <v>0</v>
      </c>
      <c r="AQ58" s="30">
        <f>+Model!AR146+Model!AR371</f>
        <v>0</v>
      </c>
      <c r="AR58" s="30">
        <f>+Model!AS146+Model!AS371</f>
        <v>0</v>
      </c>
      <c r="AS58" s="30">
        <f>+Model!AT146+Model!AT371</f>
        <v>0</v>
      </c>
      <c r="AT58" s="30">
        <f>+Model!AU146+Model!AU371</f>
        <v>0</v>
      </c>
      <c r="AU58" s="30">
        <f>+Model!AV146+Model!AV371</f>
        <v>0</v>
      </c>
      <c r="AV58" s="30">
        <f>+Model!AW146+Model!AW371</f>
        <v>0</v>
      </c>
      <c r="AW58" s="30">
        <f>+Model!AX146+Model!AX371</f>
        <v>0</v>
      </c>
      <c r="AX58" s="30">
        <f>+Model!AY146+Model!AY371</f>
        <v>0</v>
      </c>
      <c r="AY58" s="30">
        <f>+Model!AZ146+Model!AZ371</f>
        <v>0</v>
      </c>
      <c r="AZ58" s="30">
        <f>+Model!BA146+Model!BA371</f>
        <v>0</v>
      </c>
      <c r="BA58" s="30">
        <f>+Model!BB146+Model!BB371</f>
        <v>0</v>
      </c>
      <c r="BB58" s="30">
        <f>+Model!BC146+Model!BC371</f>
        <v>0</v>
      </c>
      <c r="BC58" s="30">
        <f>+Model!BD146+Model!BD371</f>
        <v>0</v>
      </c>
      <c r="BD58" s="30">
        <f>+Model!BE146+Model!BE371</f>
        <v>0</v>
      </c>
      <c r="BE58" s="30">
        <f>+Model!BF146+Model!BF371</f>
        <v>47.99423336</v>
      </c>
      <c r="BF58" s="30">
        <f>+Model!BG146+Model!BG371</f>
        <v>46.79437752</v>
      </c>
      <c r="BG58" s="30">
        <f>+Model!BH146+Model!BH371</f>
        <v>45.62451808</v>
      </c>
      <c r="BH58" s="30">
        <f>+Model!BI146+Model!BI371</f>
        <v>44.48390513</v>
      </c>
      <c r="BI58" s="30">
        <f>+Model!BJ146+Model!BJ371</f>
        <v>43.3718075</v>
      </c>
      <c r="BJ58" s="30">
        <f>+Model!BK146+Model!BK371</f>
        <v>42.28751232</v>
      </c>
      <c r="BK58" s="30">
        <f>+Model!BL146+Model!BL371</f>
        <v>41.23032451</v>
      </c>
      <c r="BL58" s="30">
        <f>+Model!BM146+Model!BM371</f>
        <v>40.1995664</v>
      </c>
      <c r="BM58" s="30">
        <f>+Model!BN146+Model!BN371</f>
        <v>39.19457724</v>
      </c>
    </row>
    <row r="59" ht="14.25" customHeight="1">
      <c r="B59" s="50">
        <f t="shared" si="3"/>
        <v>53</v>
      </c>
      <c r="C59" s="24">
        <f t="shared" si="4"/>
        <v>5</v>
      </c>
      <c r="F59" s="30">
        <f>+Model!G147+Model!G372</f>
        <v>0</v>
      </c>
      <c r="G59" s="30">
        <f>+Model!H147+Model!H372</f>
        <v>0</v>
      </c>
      <c r="H59" s="30">
        <f>+Model!I147+Model!I372</f>
        <v>0</v>
      </c>
      <c r="I59" s="30">
        <f>+Model!J147+Model!J372</f>
        <v>0</v>
      </c>
      <c r="J59" s="30">
        <f>+Model!K147+Model!K372</f>
        <v>0</v>
      </c>
      <c r="K59" s="30">
        <f>+Model!L147+Model!L372</f>
        <v>0</v>
      </c>
      <c r="L59" s="30">
        <f>+Model!M147+Model!M372</f>
        <v>0</v>
      </c>
      <c r="M59" s="30">
        <f>+Model!N147+Model!N372</f>
        <v>0</v>
      </c>
      <c r="N59" s="30">
        <f>+Model!O147+Model!O372</f>
        <v>0</v>
      </c>
      <c r="O59" s="30">
        <f>+Model!P147+Model!P372</f>
        <v>0</v>
      </c>
      <c r="P59" s="30">
        <f>+Model!Q147+Model!Q372</f>
        <v>0</v>
      </c>
      <c r="Q59" s="30">
        <f>+Model!R147+Model!R372</f>
        <v>0</v>
      </c>
      <c r="R59" s="30">
        <f>+Model!S147+Model!S372</f>
        <v>0</v>
      </c>
      <c r="S59" s="30">
        <f>+Model!T147+Model!T372</f>
        <v>0</v>
      </c>
      <c r="T59" s="30">
        <f>+Model!U147+Model!U372</f>
        <v>0</v>
      </c>
      <c r="U59" s="30">
        <f>+Model!V147+Model!V372</f>
        <v>0</v>
      </c>
      <c r="V59" s="30">
        <f>+Model!W147+Model!W372</f>
        <v>0</v>
      </c>
      <c r="W59" s="30">
        <f>+Model!X147+Model!X372</f>
        <v>0</v>
      </c>
      <c r="X59" s="30">
        <f>+Model!Y147+Model!Y372</f>
        <v>0</v>
      </c>
      <c r="Y59" s="30">
        <f>+Model!Z147+Model!Z372</f>
        <v>0</v>
      </c>
      <c r="Z59" s="30">
        <f>+Model!AA147+Model!AA372</f>
        <v>0</v>
      </c>
      <c r="AA59" s="30">
        <f>+Model!AB147+Model!AB372</f>
        <v>0</v>
      </c>
      <c r="AB59" s="30">
        <f>+Model!AC147+Model!AC372</f>
        <v>0</v>
      </c>
      <c r="AC59" s="30">
        <f>+Model!AD147+Model!AD372</f>
        <v>0</v>
      </c>
      <c r="AD59" s="30">
        <f>+Model!AE147+Model!AE372</f>
        <v>0</v>
      </c>
      <c r="AE59" s="30">
        <f>+Model!AF147+Model!AF372</f>
        <v>0</v>
      </c>
      <c r="AF59" s="30">
        <f>+Model!AG147+Model!AG372</f>
        <v>0</v>
      </c>
      <c r="AG59" s="30">
        <f>+Model!AH147+Model!AH372</f>
        <v>0</v>
      </c>
      <c r="AH59" s="30">
        <f>+Model!AI147+Model!AI372</f>
        <v>0</v>
      </c>
      <c r="AI59" s="30">
        <f>+Model!AJ147+Model!AJ372</f>
        <v>0</v>
      </c>
      <c r="AJ59" s="30">
        <f>+Model!AK147+Model!AK372</f>
        <v>0</v>
      </c>
      <c r="AK59" s="30">
        <f>+Model!AL147+Model!AL372</f>
        <v>0</v>
      </c>
      <c r="AL59" s="30">
        <f>+Model!AM147+Model!AM372</f>
        <v>0</v>
      </c>
      <c r="AM59" s="30">
        <f>+Model!AN147+Model!AN372</f>
        <v>0</v>
      </c>
      <c r="AN59" s="30">
        <f>+Model!AO147+Model!AO372</f>
        <v>0</v>
      </c>
      <c r="AO59" s="30">
        <f>+Model!AP147+Model!AP372</f>
        <v>0</v>
      </c>
      <c r="AP59" s="30">
        <f>+Model!AQ147+Model!AQ372</f>
        <v>0</v>
      </c>
      <c r="AQ59" s="30">
        <f>+Model!AR147+Model!AR372</f>
        <v>0</v>
      </c>
      <c r="AR59" s="30">
        <f>+Model!AS147+Model!AS372</f>
        <v>0</v>
      </c>
      <c r="AS59" s="30">
        <f>+Model!AT147+Model!AT372</f>
        <v>0</v>
      </c>
      <c r="AT59" s="30">
        <f>+Model!AU147+Model!AU372</f>
        <v>0</v>
      </c>
      <c r="AU59" s="30">
        <f>+Model!AV147+Model!AV372</f>
        <v>0</v>
      </c>
      <c r="AV59" s="30">
        <f>+Model!AW147+Model!AW372</f>
        <v>0</v>
      </c>
      <c r="AW59" s="30">
        <f>+Model!AX147+Model!AX372</f>
        <v>0</v>
      </c>
      <c r="AX59" s="30">
        <f>+Model!AY147+Model!AY372</f>
        <v>0</v>
      </c>
      <c r="AY59" s="30">
        <f>+Model!AZ147+Model!AZ372</f>
        <v>0</v>
      </c>
      <c r="AZ59" s="30">
        <f>+Model!BA147+Model!BA372</f>
        <v>0</v>
      </c>
      <c r="BA59" s="30">
        <f>+Model!BB147+Model!BB372</f>
        <v>0</v>
      </c>
      <c r="BB59" s="30">
        <f>+Model!BC147+Model!BC372</f>
        <v>0</v>
      </c>
      <c r="BC59" s="30">
        <f>+Model!BD147+Model!BD372</f>
        <v>0</v>
      </c>
      <c r="BD59" s="30">
        <f>+Model!BE147+Model!BE372</f>
        <v>0</v>
      </c>
      <c r="BE59" s="30">
        <f>+Model!BF147+Model!BF372</f>
        <v>0</v>
      </c>
      <c r="BF59" s="30">
        <f>+Model!BG147+Model!BG372</f>
        <v>49.72806036</v>
      </c>
      <c r="BG59" s="30">
        <f>+Model!BH147+Model!BH372</f>
        <v>48.48485885</v>
      </c>
      <c r="BH59" s="30">
        <f>+Model!BI147+Model!BI372</f>
        <v>47.27273738</v>
      </c>
      <c r="BI59" s="30">
        <f>+Model!BJ147+Model!BJ372</f>
        <v>46.09091894</v>
      </c>
      <c r="BJ59" s="30">
        <f>+Model!BK147+Model!BK372</f>
        <v>44.93864597</v>
      </c>
      <c r="BK59" s="30">
        <f>+Model!BL147+Model!BL372</f>
        <v>43.81517982</v>
      </c>
      <c r="BL59" s="30">
        <f>+Model!BM147+Model!BM372</f>
        <v>42.71980032</v>
      </c>
      <c r="BM59" s="30">
        <f>+Model!BN147+Model!BN372</f>
        <v>41.65180532</v>
      </c>
    </row>
    <row r="60" ht="14.25" customHeight="1">
      <c r="B60" s="50">
        <f t="shared" si="3"/>
        <v>54</v>
      </c>
      <c r="C60" s="24">
        <f t="shared" si="4"/>
        <v>5</v>
      </c>
      <c r="F60" s="30">
        <f>+Model!G148+Model!G373</f>
        <v>0</v>
      </c>
      <c r="G60" s="30">
        <f>+Model!H148+Model!H373</f>
        <v>0</v>
      </c>
      <c r="H60" s="30">
        <f>+Model!I148+Model!I373</f>
        <v>0</v>
      </c>
      <c r="I60" s="30">
        <f>+Model!J148+Model!J373</f>
        <v>0</v>
      </c>
      <c r="J60" s="30">
        <f>+Model!K148+Model!K373</f>
        <v>0</v>
      </c>
      <c r="K60" s="30">
        <f>+Model!L148+Model!L373</f>
        <v>0</v>
      </c>
      <c r="L60" s="30">
        <f>+Model!M148+Model!M373</f>
        <v>0</v>
      </c>
      <c r="M60" s="30">
        <f>+Model!N148+Model!N373</f>
        <v>0</v>
      </c>
      <c r="N60" s="30">
        <f>+Model!O148+Model!O373</f>
        <v>0</v>
      </c>
      <c r="O60" s="30">
        <f>+Model!P148+Model!P373</f>
        <v>0</v>
      </c>
      <c r="P60" s="30">
        <f>+Model!Q148+Model!Q373</f>
        <v>0</v>
      </c>
      <c r="Q60" s="30">
        <f>+Model!R148+Model!R373</f>
        <v>0</v>
      </c>
      <c r="R60" s="30">
        <f>+Model!S148+Model!S373</f>
        <v>0</v>
      </c>
      <c r="S60" s="30">
        <f>+Model!T148+Model!T373</f>
        <v>0</v>
      </c>
      <c r="T60" s="30">
        <f>+Model!U148+Model!U373</f>
        <v>0</v>
      </c>
      <c r="U60" s="30">
        <f>+Model!V148+Model!V373</f>
        <v>0</v>
      </c>
      <c r="V60" s="30">
        <f>+Model!W148+Model!W373</f>
        <v>0</v>
      </c>
      <c r="W60" s="30">
        <f>+Model!X148+Model!X373</f>
        <v>0</v>
      </c>
      <c r="X60" s="30">
        <f>+Model!Y148+Model!Y373</f>
        <v>0</v>
      </c>
      <c r="Y60" s="30">
        <f>+Model!Z148+Model!Z373</f>
        <v>0</v>
      </c>
      <c r="Z60" s="30">
        <f>+Model!AA148+Model!AA373</f>
        <v>0</v>
      </c>
      <c r="AA60" s="30">
        <f>+Model!AB148+Model!AB373</f>
        <v>0</v>
      </c>
      <c r="AB60" s="30">
        <f>+Model!AC148+Model!AC373</f>
        <v>0</v>
      </c>
      <c r="AC60" s="30">
        <f>+Model!AD148+Model!AD373</f>
        <v>0</v>
      </c>
      <c r="AD60" s="30">
        <f>+Model!AE148+Model!AE373</f>
        <v>0</v>
      </c>
      <c r="AE60" s="30">
        <f>+Model!AF148+Model!AF373</f>
        <v>0</v>
      </c>
      <c r="AF60" s="30">
        <f>+Model!AG148+Model!AG373</f>
        <v>0</v>
      </c>
      <c r="AG60" s="30">
        <f>+Model!AH148+Model!AH373</f>
        <v>0</v>
      </c>
      <c r="AH60" s="30">
        <f>+Model!AI148+Model!AI373</f>
        <v>0</v>
      </c>
      <c r="AI60" s="30">
        <f>+Model!AJ148+Model!AJ373</f>
        <v>0</v>
      </c>
      <c r="AJ60" s="30">
        <f>+Model!AK148+Model!AK373</f>
        <v>0</v>
      </c>
      <c r="AK60" s="30">
        <f>+Model!AL148+Model!AL373</f>
        <v>0</v>
      </c>
      <c r="AL60" s="30">
        <f>+Model!AM148+Model!AM373</f>
        <v>0</v>
      </c>
      <c r="AM60" s="30">
        <f>+Model!AN148+Model!AN373</f>
        <v>0</v>
      </c>
      <c r="AN60" s="30">
        <f>+Model!AO148+Model!AO373</f>
        <v>0</v>
      </c>
      <c r="AO60" s="30">
        <f>+Model!AP148+Model!AP373</f>
        <v>0</v>
      </c>
      <c r="AP60" s="30">
        <f>+Model!AQ148+Model!AQ373</f>
        <v>0</v>
      </c>
      <c r="AQ60" s="30">
        <f>+Model!AR148+Model!AR373</f>
        <v>0</v>
      </c>
      <c r="AR60" s="30">
        <f>+Model!AS148+Model!AS373</f>
        <v>0</v>
      </c>
      <c r="AS60" s="30">
        <f>+Model!AT148+Model!AT373</f>
        <v>0</v>
      </c>
      <c r="AT60" s="30">
        <f>+Model!AU148+Model!AU373</f>
        <v>0</v>
      </c>
      <c r="AU60" s="30">
        <f>+Model!AV148+Model!AV373</f>
        <v>0</v>
      </c>
      <c r="AV60" s="30">
        <f>+Model!AW148+Model!AW373</f>
        <v>0</v>
      </c>
      <c r="AW60" s="30">
        <f>+Model!AX148+Model!AX373</f>
        <v>0</v>
      </c>
      <c r="AX60" s="30">
        <f>+Model!AY148+Model!AY373</f>
        <v>0</v>
      </c>
      <c r="AY60" s="30">
        <f>+Model!AZ148+Model!AZ373</f>
        <v>0</v>
      </c>
      <c r="AZ60" s="30">
        <f>+Model!BA148+Model!BA373</f>
        <v>0</v>
      </c>
      <c r="BA60" s="30">
        <f>+Model!BB148+Model!BB373</f>
        <v>0</v>
      </c>
      <c r="BB60" s="30">
        <f>+Model!BC148+Model!BC373</f>
        <v>0</v>
      </c>
      <c r="BC60" s="30">
        <f>+Model!BD148+Model!BD373</f>
        <v>0</v>
      </c>
      <c r="BD60" s="30">
        <f>+Model!BE148+Model!BE373</f>
        <v>0</v>
      </c>
      <c r="BE60" s="30">
        <f>+Model!BF148+Model!BF373</f>
        <v>0</v>
      </c>
      <c r="BF60" s="30">
        <f>+Model!BG148+Model!BG373</f>
        <v>0</v>
      </c>
      <c r="BG60" s="30">
        <f>+Model!BH148+Model!BH373</f>
        <v>50.43240217</v>
      </c>
      <c r="BH60" s="30">
        <f>+Model!BI148+Model!BI373</f>
        <v>49.17159211</v>
      </c>
      <c r="BI60" s="30">
        <f>+Model!BJ148+Model!BJ373</f>
        <v>47.94230231</v>
      </c>
      <c r="BJ60" s="30">
        <f>+Model!BK148+Model!BK373</f>
        <v>46.74374475</v>
      </c>
      <c r="BK60" s="30">
        <f>+Model!BL148+Model!BL373</f>
        <v>45.57515113</v>
      </c>
      <c r="BL60" s="30">
        <f>+Model!BM148+Model!BM373</f>
        <v>44.43577236</v>
      </c>
      <c r="BM60" s="30">
        <f>+Model!BN148+Model!BN373</f>
        <v>43.32487805</v>
      </c>
    </row>
    <row r="61" ht="14.25" customHeight="1">
      <c r="B61" s="50">
        <f t="shared" si="3"/>
        <v>55</v>
      </c>
      <c r="C61" s="24">
        <f t="shared" si="4"/>
        <v>5</v>
      </c>
      <c r="F61" s="30">
        <f>+Model!G149+Model!G374</f>
        <v>0</v>
      </c>
      <c r="G61" s="30">
        <f>+Model!H149+Model!H374</f>
        <v>0</v>
      </c>
      <c r="H61" s="30">
        <f>+Model!I149+Model!I374</f>
        <v>0</v>
      </c>
      <c r="I61" s="30">
        <f>+Model!J149+Model!J374</f>
        <v>0</v>
      </c>
      <c r="J61" s="30">
        <f>+Model!K149+Model!K374</f>
        <v>0</v>
      </c>
      <c r="K61" s="30">
        <f>+Model!L149+Model!L374</f>
        <v>0</v>
      </c>
      <c r="L61" s="30">
        <f>+Model!M149+Model!M374</f>
        <v>0</v>
      </c>
      <c r="M61" s="30">
        <f>+Model!N149+Model!N374</f>
        <v>0</v>
      </c>
      <c r="N61" s="30">
        <f>+Model!O149+Model!O374</f>
        <v>0</v>
      </c>
      <c r="O61" s="30">
        <f>+Model!P149+Model!P374</f>
        <v>0</v>
      </c>
      <c r="P61" s="30">
        <f>+Model!Q149+Model!Q374</f>
        <v>0</v>
      </c>
      <c r="Q61" s="30">
        <f>+Model!R149+Model!R374</f>
        <v>0</v>
      </c>
      <c r="R61" s="30">
        <f>+Model!S149+Model!S374</f>
        <v>0</v>
      </c>
      <c r="S61" s="30">
        <f>+Model!T149+Model!T374</f>
        <v>0</v>
      </c>
      <c r="T61" s="30">
        <f>+Model!U149+Model!U374</f>
        <v>0</v>
      </c>
      <c r="U61" s="30">
        <f>+Model!V149+Model!V374</f>
        <v>0</v>
      </c>
      <c r="V61" s="30">
        <f>+Model!W149+Model!W374</f>
        <v>0</v>
      </c>
      <c r="W61" s="30">
        <f>+Model!X149+Model!X374</f>
        <v>0</v>
      </c>
      <c r="X61" s="30">
        <f>+Model!Y149+Model!Y374</f>
        <v>0</v>
      </c>
      <c r="Y61" s="30">
        <f>+Model!Z149+Model!Z374</f>
        <v>0</v>
      </c>
      <c r="Z61" s="30">
        <f>+Model!AA149+Model!AA374</f>
        <v>0</v>
      </c>
      <c r="AA61" s="30">
        <f>+Model!AB149+Model!AB374</f>
        <v>0</v>
      </c>
      <c r="AB61" s="30">
        <f>+Model!AC149+Model!AC374</f>
        <v>0</v>
      </c>
      <c r="AC61" s="30">
        <f>+Model!AD149+Model!AD374</f>
        <v>0</v>
      </c>
      <c r="AD61" s="30">
        <f>+Model!AE149+Model!AE374</f>
        <v>0</v>
      </c>
      <c r="AE61" s="30">
        <f>+Model!AF149+Model!AF374</f>
        <v>0</v>
      </c>
      <c r="AF61" s="30">
        <f>+Model!AG149+Model!AG374</f>
        <v>0</v>
      </c>
      <c r="AG61" s="30">
        <f>+Model!AH149+Model!AH374</f>
        <v>0</v>
      </c>
      <c r="AH61" s="30">
        <f>+Model!AI149+Model!AI374</f>
        <v>0</v>
      </c>
      <c r="AI61" s="30">
        <f>+Model!AJ149+Model!AJ374</f>
        <v>0</v>
      </c>
      <c r="AJ61" s="30">
        <f>+Model!AK149+Model!AK374</f>
        <v>0</v>
      </c>
      <c r="AK61" s="30">
        <f>+Model!AL149+Model!AL374</f>
        <v>0</v>
      </c>
      <c r="AL61" s="30">
        <f>+Model!AM149+Model!AM374</f>
        <v>0</v>
      </c>
      <c r="AM61" s="30">
        <f>+Model!AN149+Model!AN374</f>
        <v>0</v>
      </c>
      <c r="AN61" s="30">
        <f>+Model!AO149+Model!AO374</f>
        <v>0</v>
      </c>
      <c r="AO61" s="30">
        <f>+Model!AP149+Model!AP374</f>
        <v>0</v>
      </c>
      <c r="AP61" s="30">
        <f>+Model!AQ149+Model!AQ374</f>
        <v>0</v>
      </c>
      <c r="AQ61" s="30">
        <f>+Model!AR149+Model!AR374</f>
        <v>0</v>
      </c>
      <c r="AR61" s="30">
        <f>+Model!AS149+Model!AS374</f>
        <v>0</v>
      </c>
      <c r="AS61" s="30">
        <f>+Model!AT149+Model!AT374</f>
        <v>0</v>
      </c>
      <c r="AT61" s="30">
        <f>+Model!AU149+Model!AU374</f>
        <v>0</v>
      </c>
      <c r="AU61" s="30">
        <f>+Model!AV149+Model!AV374</f>
        <v>0</v>
      </c>
      <c r="AV61" s="30">
        <f>+Model!AW149+Model!AW374</f>
        <v>0</v>
      </c>
      <c r="AW61" s="30">
        <f>+Model!AX149+Model!AX374</f>
        <v>0</v>
      </c>
      <c r="AX61" s="30">
        <f>+Model!AY149+Model!AY374</f>
        <v>0</v>
      </c>
      <c r="AY61" s="30">
        <f>+Model!AZ149+Model!AZ374</f>
        <v>0</v>
      </c>
      <c r="AZ61" s="30">
        <f>+Model!BA149+Model!BA374</f>
        <v>0</v>
      </c>
      <c r="BA61" s="30">
        <f>+Model!BB149+Model!BB374</f>
        <v>0</v>
      </c>
      <c r="BB61" s="30">
        <f>+Model!BC149+Model!BC374</f>
        <v>0</v>
      </c>
      <c r="BC61" s="30">
        <f>+Model!BD149+Model!BD374</f>
        <v>0</v>
      </c>
      <c r="BD61" s="30">
        <f>+Model!BE149+Model!BE374</f>
        <v>0</v>
      </c>
      <c r="BE61" s="30">
        <f>+Model!BF149+Model!BF374</f>
        <v>0</v>
      </c>
      <c r="BF61" s="30">
        <f>+Model!BG149+Model!BG374</f>
        <v>0</v>
      </c>
      <c r="BG61" s="30">
        <f>+Model!BH149+Model!BH374</f>
        <v>0</v>
      </c>
      <c r="BH61" s="30">
        <f>+Model!BI149+Model!BI374</f>
        <v>52.20787423</v>
      </c>
      <c r="BI61" s="30">
        <f>+Model!BJ149+Model!BJ374</f>
        <v>50.90267738</v>
      </c>
      <c r="BJ61" s="30">
        <f>+Model!BK149+Model!BK374</f>
        <v>49.63011044</v>
      </c>
      <c r="BK61" s="30">
        <f>+Model!BL149+Model!BL374</f>
        <v>48.38935768</v>
      </c>
      <c r="BL61" s="30">
        <f>+Model!BM149+Model!BM374</f>
        <v>47.17962374</v>
      </c>
      <c r="BM61" s="30">
        <f>+Model!BN149+Model!BN374</f>
        <v>46.00013315</v>
      </c>
    </row>
    <row r="62" ht="14.25" customHeight="1">
      <c r="B62" s="50">
        <f t="shared" si="3"/>
        <v>56</v>
      </c>
      <c r="C62" s="24">
        <f t="shared" si="4"/>
        <v>5</v>
      </c>
      <c r="F62" s="30">
        <f>+Model!G150+Model!G375</f>
        <v>0</v>
      </c>
      <c r="G62" s="30">
        <f>+Model!H150+Model!H375</f>
        <v>0</v>
      </c>
      <c r="H62" s="30">
        <f>+Model!I150+Model!I375</f>
        <v>0</v>
      </c>
      <c r="I62" s="30">
        <f>+Model!J150+Model!J375</f>
        <v>0</v>
      </c>
      <c r="J62" s="30">
        <f>+Model!K150+Model!K375</f>
        <v>0</v>
      </c>
      <c r="K62" s="30">
        <f>+Model!L150+Model!L375</f>
        <v>0</v>
      </c>
      <c r="L62" s="30">
        <f>+Model!M150+Model!M375</f>
        <v>0</v>
      </c>
      <c r="M62" s="30">
        <f>+Model!N150+Model!N375</f>
        <v>0</v>
      </c>
      <c r="N62" s="30">
        <f>+Model!O150+Model!O375</f>
        <v>0</v>
      </c>
      <c r="O62" s="30">
        <f>+Model!P150+Model!P375</f>
        <v>0</v>
      </c>
      <c r="P62" s="30">
        <f>+Model!Q150+Model!Q375</f>
        <v>0</v>
      </c>
      <c r="Q62" s="30">
        <f>+Model!R150+Model!R375</f>
        <v>0</v>
      </c>
      <c r="R62" s="30">
        <f>+Model!S150+Model!S375</f>
        <v>0</v>
      </c>
      <c r="S62" s="30">
        <f>+Model!T150+Model!T375</f>
        <v>0</v>
      </c>
      <c r="T62" s="30">
        <f>+Model!U150+Model!U375</f>
        <v>0</v>
      </c>
      <c r="U62" s="30">
        <f>+Model!V150+Model!V375</f>
        <v>0</v>
      </c>
      <c r="V62" s="30">
        <f>+Model!W150+Model!W375</f>
        <v>0</v>
      </c>
      <c r="W62" s="30">
        <f>+Model!X150+Model!X375</f>
        <v>0</v>
      </c>
      <c r="X62" s="30">
        <f>+Model!Y150+Model!Y375</f>
        <v>0</v>
      </c>
      <c r="Y62" s="30">
        <f>+Model!Z150+Model!Z375</f>
        <v>0</v>
      </c>
      <c r="Z62" s="30">
        <f>+Model!AA150+Model!AA375</f>
        <v>0</v>
      </c>
      <c r="AA62" s="30">
        <f>+Model!AB150+Model!AB375</f>
        <v>0</v>
      </c>
      <c r="AB62" s="30">
        <f>+Model!AC150+Model!AC375</f>
        <v>0</v>
      </c>
      <c r="AC62" s="30">
        <f>+Model!AD150+Model!AD375</f>
        <v>0</v>
      </c>
      <c r="AD62" s="30">
        <f>+Model!AE150+Model!AE375</f>
        <v>0</v>
      </c>
      <c r="AE62" s="30">
        <f>+Model!AF150+Model!AF375</f>
        <v>0</v>
      </c>
      <c r="AF62" s="30">
        <f>+Model!AG150+Model!AG375</f>
        <v>0</v>
      </c>
      <c r="AG62" s="30">
        <f>+Model!AH150+Model!AH375</f>
        <v>0</v>
      </c>
      <c r="AH62" s="30">
        <f>+Model!AI150+Model!AI375</f>
        <v>0</v>
      </c>
      <c r="AI62" s="30">
        <f>+Model!AJ150+Model!AJ375</f>
        <v>0</v>
      </c>
      <c r="AJ62" s="30">
        <f>+Model!AK150+Model!AK375</f>
        <v>0</v>
      </c>
      <c r="AK62" s="30">
        <f>+Model!AL150+Model!AL375</f>
        <v>0</v>
      </c>
      <c r="AL62" s="30">
        <f>+Model!AM150+Model!AM375</f>
        <v>0</v>
      </c>
      <c r="AM62" s="30">
        <f>+Model!AN150+Model!AN375</f>
        <v>0</v>
      </c>
      <c r="AN62" s="30">
        <f>+Model!AO150+Model!AO375</f>
        <v>0</v>
      </c>
      <c r="AO62" s="30">
        <f>+Model!AP150+Model!AP375</f>
        <v>0</v>
      </c>
      <c r="AP62" s="30">
        <f>+Model!AQ150+Model!AQ375</f>
        <v>0</v>
      </c>
      <c r="AQ62" s="30">
        <f>+Model!AR150+Model!AR375</f>
        <v>0</v>
      </c>
      <c r="AR62" s="30">
        <f>+Model!AS150+Model!AS375</f>
        <v>0</v>
      </c>
      <c r="AS62" s="30">
        <f>+Model!AT150+Model!AT375</f>
        <v>0</v>
      </c>
      <c r="AT62" s="30">
        <f>+Model!AU150+Model!AU375</f>
        <v>0</v>
      </c>
      <c r="AU62" s="30">
        <f>+Model!AV150+Model!AV375</f>
        <v>0</v>
      </c>
      <c r="AV62" s="30">
        <f>+Model!AW150+Model!AW375</f>
        <v>0</v>
      </c>
      <c r="AW62" s="30">
        <f>+Model!AX150+Model!AX375</f>
        <v>0</v>
      </c>
      <c r="AX62" s="30">
        <f>+Model!AY150+Model!AY375</f>
        <v>0</v>
      </c>
      <c r="AY62" s="30">
        <f>+Model!AZ150+Model!AZ375</f>
        <v>0</v>
      </c>
      <c r="AZ62" s="30">
        <f>+Model!BA150+Model!BA375</f>
        <v>0</v>
      </c>
      <c r="BA62" s="30">
        <f>+Model!BB150+Model!BB375</f>
        <v>0</v>
      </c>
      <c r="BB62" s="30">
        <f>+Model!BC150+Model!BC375</f>
        <v>0</v>
      </c>
      <c r="BC62" s="30">
        <f>+Model!BD150+Model!BD375</f>
        <v>0</v>
      </c>
      <c r="BD62" s="30">
        <f>+Model!BE150+Model!BE375</f>
        <v>0</v>
      </c>
      <c r="BE62" s="30">
        <f>+Model!BF150+Model!BF375</f>
        <v>0</v>
      </c>
      <c r="BF62" s="30">
        <f>+Model!BG150+Model!BG375</f>
        <v>0</v>
      </c>
      <c r="BG62" s="30">
        <f>+Model!BH150+Model!BH375</f>
        <v>0</v>
      </c>
      <c r="BH62" s="30">
        <f>+Model!BI150+Model!BI375</f>
        <v>0</v>
      </c>
      <c r="BI62" s="30">
        <f>+Model!BJ150+Model!BJ375</f>
        <v>52.95511046</v>
      </c>
      <c r="BJ62" s="30">
        <f>+Model!BK150+Model!BK375</f>
        <v>51.6312327</v>
      </c>
      <c r="BK62" s="30">
        <f>+Model!BL150+Model!BL375</f>
        <v>50.34045188</v>
      </c>
      <c r="BL62" s="30">
        <f>+Model!BM150+Model!BM375</f>
        <v>49.08194058</v>
      </c>
      <c r="BM62" s="30">
        <f>+Model!BN150+Model!BN375</f>
        <v>47.85489207</v>
      </c>
    </row>
    <row r="63" ht="14.25" customHeight="1">
      <c r="B63" s="50">
        <f t="shared" si="3"/>
        <v>57</v>
      </c>
      <c r="C63" s="24">
        <f t="shared" si="4"/>
        <v>5</v>
      </c>
      <c r="F63" s="30">
        <f>+Model!G151+Model!G376</f>
        <v>0</v>
      </c>
      <c r="G63" s="30">
        <f>+Model!H151+Model!H376</f>
        <v>0</v>
      </c>
      <c r="H63" s="30">
        <f>+Model!I151+Model!I376</f>
        <v>0</v>
      </c>
      <c r="I63" s="30">
        <f>+Model!J151+Model!J376</f>
        <v>0</v>
      </c>
      <c r="J63" s="30">
        <f>+Model!K151+Model!K376</f>
        <v>0</v>
      </c>
      <c r="K63" s="30">
        <f>+Model!L151+Model!L376</f>
        <v>0</v>
      </c>
      <c r="L63" s="30">
        <f>+Model!M151+Model!M376</f>
        <v>0</v>
      </c>
      <c r="M63" s="30">
        <f>+Model!N151+Model!N376</f>
        <v>0</v>
      </c>
      <c r="N63" s="30">
        <f>+Model!O151+Model!O376</f>
        <v>0</v>
      </c>
      <c r="O63" s="30">
        <f>+Model!P151+Model!P376</f>
        <v>0</v>
      </c>
      <c r="P63" s="30">
        <f>+Model!Q151+Model!Q376</f>
        <v>0</v>
      </c>
      <c r="Q63" s="30">
        <f>+Model!R151+Model!R376</f>
        <v>0</v>
      </c>
      <c r="R63" s="30">
        <f>+Model!S151+Model!S376</f>
        <v>0</v>
      </c>
      <c r="S63" s="30">
        <f>+Model!T151+Model!T376</f>
        <v>0</v>
      </c>
      <c r="T63" s="30">
        <f>+Model!U151+Model!U376</f>
        <v>0</v>
      </c>
      <c r="U63" s="30">
        <f>+Model!V151+Model!V376</f>
        <v>0</v>
      </c>
      <c r="V63" s="30">
        <f>+Model!W151+Model!W376</f>
        <v>0</v>
      </c>
      <c r="W63" s="30">
        <f>+Model!X151+Model!X376</f>
        <v>0</v>
      </c>
      <c r="X63" s="30">
        <f>+Model!Y151+Model!Y376</f>
        <v>0</v>
      </c>
      <c r="Y63" s="30">
        <f>+Model!Z151+Model!Z376</f>
        <v>0</v>
      </c>
      <c r="Z63" s="30">
        <f>+Model!AA151+Model!AA376</f>
        <v>0</v>
      </c>
      <c r="AA63" s="30">
        <f>+Model!AB151+Model!AB376</f>
        <v>0</v>
      </c>
      <c r="AB63" s="30">
        <f>+Model!AC151+Model!AC376</f>
        <v>0</v>
      </c>
      <c r="AC63" s="30">
        <f>+Model!AD151+Model!AD376</f>
        <v>0</v>
      </c>
      <c r="AD63" s="30">
        <f>+Model!AE151+Model!AE376</f>
        <v>0</v>
      </c>
      <c r="AE63" s="30">
        <f>+Model!AF151+Model!AF376</f>
        <v>0</v>
      </c>
      <c r="AF63" s="30">
        <f>+Model!AG151+Model!AG376</f>
        <v>0</v>
      </c>
      <c r="AG63" s="30">
        <f>+Model!AH151+Model!AH376</f>
        <v>0</v>
      </c>
      <c r="AH63" s="30">
        <f>+Model!AI151+Model!AI376</f>
        <v>0</v>
      </c>
      <c r="AI63" s="30">
        <f>+Model!AJ151+Model!AJ376</f>
        <v>0</v>
      </c>
      <c r="AJ63" s="30">
        <f>+Model!AK151+Model!AK376</f>
        <v>0</v>
      </c>
      <c r="AK63" s="30">
        <f>+Model!AL151+Model!AL376</f>
        <v>0</v>
      </c>
      <c r="AL63" s="30">
        <f>+Model!AM151+Model!AM376</f>
        <v>0</v>
      </c>
      <c r="AM63" s="30">
        <f>+Model!AN151+Model!AN376</f>
        <v>0</v>
      </c>
      <c r="AN63" s="30">
        <f>+Model!AO151+Model!AO376</f>
        <v>0</v>
      </c>
      <c r="AO63" s="30">
        <f>+Model!AP151+Model!AP376</f>
        <v>0</v>
      </c>
      <c r="AP63" s="30">
        <f>+Model!AQ151+Model!AQ376</f>
        <v>0</v>
      </c>
      <c r="AQ63" s="30">
        <f>+Model!AR151+Model!AR376</f>
        <v>0</v>
      </c>
      <c r="AR63" s="30">
        <f>+Model!AS151+Model!AS376</f>
        <v>0</v>
      </c>
      <c r="AS63" s="30">
        <f>+Model!AT151+Model!AT376</f>
        <v>0</v>
      </c>
      <c r="AT63" s="30">
        <f>+Model!AU151+Model!AU376</f>
        <v>0</v>
      </c>
      <c r="AU63" s="30">
        <f>+Model!AV151+Model!AV376</f>
        <v>0</v>
      </c>
      <c r="AV63" s="30">
        <f>+Model!AW151+Model!AW376</f>
        <v>0</v>
      </c>
      <c r="AW63" s="30">
        <f>+Model!AX151+Model!AX376</f>
        <v>0</v>
      </c>
      <c r="AX63" s="30">
        <f>+Model!AY151+Model!AY376</f>
        <v>0</v>
      </c>
      <c r="AY63" s="30">
        <f>+Model!AZ151+Model!AZ376</f>
        <v>0</v>
      </c>
      <c r="AZ63" s="30">
        <f>+Model!BA151+Model!BA376</f>
        <v>0</v>
      </c>
      <c r="BA63" s="30">
        <f>+Model!BB151+Model!BB376</f>
        <v>0</v>
      </c>
      <c r="BB63" s="30">
        <f>+Model!BC151+Model!BC376</f>
        <v>0</v>
      </c>
      <c r="BC63" s="30">
        <f>+Model!BD151+Model!BD376</f>
        <v>0</v>
      </c>
      <c r="BD63" s="30">
        <f>+Model!BE151+Model!BE376</f>
        <v>0</v>
      </c>
      <c r="BE63" s="30">
        <f>+Model!BF151+Model!BF376</f>
        <v>0</v>
      </c>
      <c r="BF63" s="30">
        <f>+Model!BG151+Model!BG376</f>
        <v>0</v>
      </c>
      <c r="BG63" s="30">
        <f>+Model!BH151+Model!BH376</f>
        <v>0</v>
      </c>
      <c r="BH63" s="30">
        <f>+Model!BI151+Model!BI376</f>
        <v>0</v>
      </c>
      <c r="BI63" s="30">
        <f>+Model!BJ151+Model!BJ376</f>
        <v>0</v>
      </c>
      <c r="BJ63" s="30">
        <f>+Model!BK151+Model!BK376</f>
        <v>54.77476377</v>
      </c>
      <c r="BK63" s="30">
        <f>+Model!BL151+Model!BL376</f>
        <v>53.40539468</v>
      </c>
      <c r="BL63" s="30">
        <f>+Model!BM151+Model!BM376</f>
        <v>52.07025981</v>
      </c>
      <c r="BM63" s="30">
        <f>+Model!BN151+Model!BN376</f>
        <v>50.76850332</v>
      </c>
    </row>
    <row r="64" ht="14.25" customHeight="1">
      <c r="B64" s="50">
        <f t="shared" si="3"/>
        <v>58</v>
      </c>
      <c r="C64" s="24">
        <f t="shared" si="4"/>
        <v>5</v>
      </c>
      <c r="F64" s="30">
        <f>+Model!G152+Model!G377</f>
        <v>0</v>
      </c>
      <c r="G64" s="30">
        <f>+Model!H152+Model!H377</f>
        <v>0</v>
      </c>
      <c r="H64" s="30">
        <f>+Model!I152+Model!I377</f>
        <v>0</v>
      </c>
      <c r="I64" s="30">
        <f>+Model!J152+Model!J377</f>
        <v>0</v>
      </c>
      <c r="J64" s="30">
        <f>+Model!K152+Model!K377</f>
        <v>0</v>
      </c>
      <c r="K64" s="30">
        <f>+Model!L152+Model!L377</f>
        <v>0</v>
      </c>
      <c r="L64" s="30">
        <f>+Model!M152+Model!M377</f>
        <v>0</v>
      </c>
      <c r="M64" s="30">
        <f>+Model!N152+Model!N377</f>
        <v>0</v>
      </c>
      <c r="N64" s="30">
        <f>+Model!O152+Model!O377</f>
        <v>0</v>
      </c>
      <c r="O64" s="30">
        <f>+Model!P152+Model!P377</f>
        <v>0</v>
      </c>
      <c r="P64" s="30">
        <f>+Model!Q152+Model!Q377</f>
        <v>0</v>
      </c>
      <c r="Q64" s="30">
        <f>+Model!R152+Model!R377</f>
        <v>0</v>
      </c>
      <c r="R64" s="30">
        <f>+Model!S152+Model!S377</f>
        <v>0</v>
      </c>
      <c r="S64" s="30">
        <f>+Model!T152+Model!T377</f>
        <v>0</v>
      </c>
      <c r="T64" s="30">
        <f>+Model!U152+Model!U377</f>
        <v>0</v>
      </c>
      <c r="U64" s="30">
        <f>+Model!V152+Model!V377</f>
        <v>0</v>
      </c>
      <c r="V64" s="30">
        <f>+Model!W152+Model!W377</f>
        <v>0</v>
      </c>
      <c r="W64" s="30">
        <f>+Model!X152+Model!X377</f>
        <v>0</v>
      </c>
      <c r="X64" s="30">
        <f>+Model!Y152+Model!Y377</f>
        <v>0</v>
      </c>
      <c r="Y64" s="30">
        <f>+Model!Z152+Model!Z377</f>
        <v>0</v>
      </c>
      <c r="Z64" s="30">
        <f>+Model!AA152+Model!AA377</f>
        <v>0</v>
      </c>
      <c r="AA64" s="30">
        <f>+Model!AB152+Model!AB377</f>
        <v>0</v>
      </c>
      <c r="AB64" s="30">
        <f>+Model!AC152+Model!AC377</f>
        <v>0</v>
      </c>
      <c r="AC64" s="30">
        <f>+Model!AD152+Model!AD377</f>
        <v>0</v>
      </c>
      <c r="AD64" s="30">
        <f>+Model!AE152+Model!AE377</f>
        <v>0</v>
      </c>
      <c r="AE64" s="30">
        <f>+Model!AF152+Model!AF377</f>
        <v>0</v>
      </c>
      <c r="AF64" s="30">
        <f>+Model!AG152+Model!AG377</f>
        <v>0</v>
      </c>
      <c r="AG64" s="30">
        <f>+Model!AH152+Model!AH377</f>
        <v>0</v>
      </c>
      <c r="AH64" s="30">
        <f>+Model!AI152+Model!AI377</f>
        <v>0</v>
      </c>
      <c r="AI64" s="30">
        <f>+Model!AJ152+Model!AJ377</f>
        <v>0</v>
      </c>
      <c r="AJ64" s="30">
        <f>+Model!AK152+Model!AK377</f>
        <v>0</v>
      </c>
      <c r="AK64" s="30">
        <f>+Model!AL152+Model!AL377</f>
        <v>0</v>
      </c>
      <c r="AL64" s="30">
        <f>+Model!AM152+Model!AM377</f>
        <v>0</v>
      </c>
      <c r="AM64" s="30">
        <f>+Model!AN152+Model!AN377</f>
        <v>0</v>
      </c>
      <c r="AN64" s="30">
        <f>+Model!AO152+Model!AO377</f>
        <v>0</v>
      </c>
      <c r="AO64" s="30">
        <f>+Model!AP152+Model!AP377</f>
        <v>0</v>
      </c>
      <c r="AP64" s="30">
        <f>+Model!AQ152+Model!AQ377</f>
        <v>0</v>
      </c>
      <c r="AQ64" s="30">
        <f>+Model!AR152+Model!AR377</f>
        <v>0</v>
      </c>
      <c r="AR64" s="30">
        <f>+Model!AS152+Model!AS377</f>
        <v>0</v>
      </c>
      <c r="AS64" s="30">
        <f>+Model!AT152+Model!AT377</f>
        <v>0</v>
      </c>
      <c r="AT64" s="30">
        <f>+Model!AU152+Model!AU377</f>
        <v>0</v>
      </c>
      <c r="AU64" s="30">
        <f>+Model!AV152+Model!AV377</f>
        <v>0</v>
      </c>
      <c r="AV64" s="30">
        <f>+Model!AW152+Model!AW377</f>
        <v>0</v>
      </c>
      <c r="AW64" s="30">
        <f>+Model!AX152+Model!AX377</f>
        <v>0</v>
      </c>
      <c r="AX64" s="30">
        <f>+Model!AY152+Model!AY377</f>
        <v>0</v>
      </c>
      <c r="AY64" s="30">
        <f>+Model!AZ152+Model!AZ377</f>
        <v>0</v>
      </c>
      <c r="AZ64" s="30">
        <f>+Model!BA152+Model!BA377</f>
        <v>0</v>
      </c>
      <c r="BA64" s="30">
        <f>+Model!BB152+Model!BB377</f>
        <v>0</v>
      </c>
      <c r="BB64" s="30">
        <f>+Model!BC152+Model!BC377</f>
        <v>0</v>
      </c>
      <c r="BC64" s="30">
        <f>+Model!BD152+Model!BD377</f>
        <v>0</v>
      </c>
      <c r="BD64" s="30">
        <f>+Model!BE152+Model!BE377</f>
        <v>0</v>
      </c>
      <c r="BE64" s="30">
        <f>+Model!BF152+Model!BF377</f>
        <v>0</v>
      </c>
      <c r="BF64" s="30">
        <f>+Model!BG152+Model!BG377</f>
        <v>0</v>
      </c>
      <c r="BG64" s="30">
        <f>+Model!BH152+Model!BH377</f>
        <v>0</v>
      </c>
      <c r="BH64" s="30">
        <f>+Model!BI152+Model!BI377</f>
        <v>0</v>
      </c>
      <c r="BI64" s="30">
        <f>+Model!BJ152+Model!BJ377</f>
        <v>0</v>
      </c>
      <c r="BJ64" s="30">
        <f>+Model!BK152+Model!BK377</f>
        <v>0</v>
      </c>
      <c r="BK64" s="30">
        <f>+Model!BL152+Model!BL377</f>
        <v>55.56750669</v>
      </c>
      <c r="BL64" s="30">
        <f>+Model!BM152+Model!BM377</f>
        <v>54.17831902</v>
      </c>
      <c r="BM64" s="30">
        <f>+Model!BN152+Model!BN377</f>
        <v>52.82386104</v>
      </c>
    </row>
    <row r="65" ht="14.25" customHeight="1">
      <c r="B65" s="50">
        <f t="shared" si="3"/>
        <v>59</v>
      </c>
      <c r="C65" s="24">
        <f t="shared" si="4"/>
        <v>5</v>
      </c>
      <c r="F65" s="30">
        <f>+Model!G153+Model!G378</f>
        <v>0</v>
      </c>
      <c r="G65" s="30">
        <f>+Model!H153+Model!H378</f>
        <v>0</v>
      </c>
      <c r="H65" s="30">
        <f>+Model!I153+Model!I378</f>
        <v>0</v>
      </c>
      <c r="I65" s="30">
        <f>+Model!J153+Model!J378</f>
        <v>0</v>
      </c>
      <c r="J65" s="30">
        <f>+Model!K153+Model!K378</f>
        <v>0</v>
      </c>
      <c r="K65" s="30">
        <f>+Model!L153+Model!L378</f>
        <v>0</v>
      </c>
      <c r="L65" s="30">
        <f>+Model!M153+Model!M378</f>
        <v>0</v>
      </c>
      <c r="M65" s="30">
        <f>+Model!N153+Model!N378</f>
        <v>0</v>
      </c>
      <c r="N65" s="30">
        <f>+Model!O153+Model!O378</f>
        <v>0</v>
      </c>
      <c r="O65" s="30">
        <f>+Model!P153+Model!P378</f>
        <v>0</v>
      </c>
      <c r="P65" s="30">
        <f>+Model!Q153+Model!Q378</f>
        <v>0</v>
      </c>
      <c r="Q65" s="30">
        <f>+Model!R153+Model!R378</f>
        <v>0</v>
      </c>
      <c r="R65" s="30">
        <f>+Model!S153+Model!S378</f>
        <v>0</v>
      </c>
      <c r="S65" s="30">
        <f>+Model!T153+Model!T378</f>
        <v>0</v>
      </c>
      <c r="T65" s="30">
        <f>+Model!U153+Model!U378</f>
        <v>0</v>
      </c>
      <c r="U65" s="30">
        <f>+Model!V153+Model!V378</f>
        <v>0</v>
      </c>
      <c r="V65" s="30">
        <f>+Model!W153+Model!W378</f>
        <v>0</v>
      </c>
      <c r="W65" s="30">
        <f>+Model!X153+Model!X378</f>
        <v>0</v>
      </c>
      <c r="X65" s="30">
        <f>+Model!Y153+Model!Y378</f>
        <v>0</v>
      </c>
      <c r="Y65" s="30">
        <f>+Model!Z153+Model!Z378</f>
        <v>0</v>
      </c>
      <c r="Z65" s="30">
        <f>+Model!AA153+Model!AA378</f>
        <v>0</v>
      </c>
      <c r="AA65" s="30">
        <f>+Model!AB153+Model!AB378</f>
        <v>0</v>
      </c>
      <c r="AB65" s="30">
        <f>+Model!AC153+Model!AC378</f>
        <v>0</v>
      </c>
      <c r="AC65" s="30">
        <f>+Model!AD153+Model!AD378</f>
        <v>0</v>
      </c>
      <c r="AD65" s="30">
        <f>+Model!AE153+Model!AE378</f>
        <v>0</v>
      </c>
      <c r="AE65" s="30">
        <f>+Model!AF153+Model!AF378</f>
        <v>0</v>
      </c>
      <c r="AF65" s="30">
        <f>+Model!AG153+Model!AG378</f>
        <v>0</v>
      </c>
      <c r="AG65" s="30">
        <f>+Model!AH153+Model!AH378</f>
        <v>0</v>
      </c>
      <c r="AH65" s="30">
        <f>+Model!AI153+Model!AI378</f>
        <v>0</v>
      </c>
      <c r="AI65" s="30">
        <f>+Model!AJ153+Model!AJ378</f>
        <v>0</v>
      </c>
      <c r="AJ65" s="30">
        <f>+Model!AK153+Model!AK378</f>
        <v>0</v>
      </c>
      <c r="AK65" s="30">
        <f>+Model!AL153+Model!AL378</f>
        <v>0</v>
      </c>
      <c r="AL65" s="30">
        <f>+Model!AM153+Model!AM378</f>
        <v>0</v>
      </c>
      <c r="AM65" s="30">
        <f>+Model!AN153+Model!AN378</f>
        <v>0</v>
      </c>
      <c r="AN65" s="30">
        <f>+Model!AO153+Model!AO378</f>
        <v>0</v>
      </c>
      <c r="AO65" s="30">
        <f>+Model!AP153+Model!AP378</f>
        <v>0</v>
      </c>
      <c r="AP65" s="30">
        <f>+Model!AQ153+Model!AQ378</f>
        <v>0</v>
      </c>
      <c r="AQ65" s="30">
        <f>+Model!AR153+Model!AR378</f>
        <v>0</v>
      </c>
      <c r="AR65" s="30">
        <f>+Model!AS153+Model!AS378</f>
        <v>0</v>
      </c>
      <c r="AS65" s="30">
        <f>+Model!AT153+Model!AT378</f>
        <v>0</v>
      </c>
      <c r="AT65" s="30">
        <f>+Model!AU153+Model!AU378</f>
        <v>0</v>
      </c>
      <c r="AU65" s="30">
        <f>+Model!AV153+Model!AV378</f>
        <v>0</v>
      </c>
      <c r="AV65" s="30">
        <f>+Model!AW153+Model!AW378</f>
        <v>0</v>
      </c>
      <c r="AW65" s="30">
        <f>+Model!AX153+Model!AX378</f>
        <v>0</v>
      </c>
      <c r="AX65" s="30">
        <f>+Model!AY153+Model!AY378</f>
        <v>0</v>
      </c>
      <c r="AY65" s="30">
        <f>+Model!AZ153+Model!AZ378</f>
        <v>0</v>
      </c>
      <c r="AZ65" s="30">
        <f>+Model!BA153+Model!BA378</f>
        <v>0</v>
      </c>
      <c r="BA65" s="30">
        <f>+Model!BB153+Model!BB378</f>
        <v>0</v>
      </c>
      <c r="BB65" s="30">
        <f>+Model!BC153+Model!BC378</f>
        <v>0</v>
      </c>
      <c r="BC65" s="30">
        <f>+Model!BD153+Model!BD378</f>
        <v>0</v>
      </c>
      <c r="BD65" s="30">
        <f>+Model!BE153+Model!BE378</f>
        <v>0</v>
      </c>
      <c r="BE65" s="30">
        <f>+Model!BF153+Model!BF378</f>
        <v>0</v>
      </c>
      <c r="BF65" s="30">
        <f>+Model!BG153+Model!BG378</f>
        <v>0</v>
      </c>
      <c r="BG65" s="30">
        <f>+Model!BH153+Model!BH378</f>
        <v>0</v>
      </c>
      <c r="BH65" s="30">
        <f>+Model!BI153+Model!BI378</f>
        <v>0</v>
      </c>
      <c r="BI65" s="30">
        <f>+Model!BJ153+Model!BJ378</f>
        <v>0</v>
      </c>
      <c r="BJ65" s="30">
        <f>+Model!BK153+Model!BK378</f>
        <v>0</v>
      </c>
      <c r="BK65" s="30">
        <f>+Model!BL153+Model!BL378</f>
        <v>0</v>
      </c>
      <c r="BL65" s="30">
        <f>+Model!BM153+Model!BM378</f>
        <v>57.43403189</v>
      </c>
      <c r="BM65" s="30">
        <f>+Model!BN153+Model!BN378</f>
        <v>55.99818109</v>
      </c>
    </row>
    <row r="66" ht="14.25" customHeight="1">
      <c r="B66" s="50">
        <f t="shared" si="3"/>
        <v>60</v>
      </c>
      <c r="C66" s="24">
        <f t="shared" si="4"/>
        <v>5</v>
      </c>
      <c r="F66" s="30">
        <f>+Model!G154+Model!G379</f>
        <v>0</v>
      </c>
      <c r="G66" s="30">
        <f>+Model!H154+Model!H379</f>
        <v>0</v>
      </c>
      <c r="H66" s="30">
        <f>+Model!I154+Model!I379</f>
        <v>0</v>
      </c>
      <c r="I66" s="30">
        <f>+Model!J154+Model!J379</f>
        <v>0</v>
      </c>
      <c r="J66" s="30">
        <f>+Model!K154+Model!K379</f>
        <v>0</v>
      </c>
      <c r="K66" s="30">
        <f>+Model!L154+Model!L379</f>
        <v>0</v>
      </c>
      <c r="L66" s="30">
        <f>+Model!M154+Model!M379</f>
        <v>0</v>
      </c>
      <c r="M66" s="30">
        <f>+Model!N154+Model!N379</f>
        <v>0</v>
      </c>
      <c r="N66" s="30">
        <f>+Model!O154+Model!O379</f>
        <v>0</v>
      </c>
      <c r="O66" s="30">
        <f>+Model!P154+Model!P379</f>
        <v>0</v>
      </c>
      <c r="P66" s="30">
        <f>+Model!Q154+Model!Q379</f>
        <v>0</v>
      </c>
      <c r="Q66" s="30">
        <f>+Model!R154+Model!R379</f>
        <v>0</v>
      </c>
      <c r="R66" s="30">
        <f>+Model!S154+Model!S379</f>
        <v>0</v>
      </c>
      <c r="S66" s="30">
        <f>+Model!T154+Model!T379</f>
        <v>0</v>
      </c>
      <c r="T66" s="30">
        <f>+Model!U154+Model!U379</f>
        <v>0</v>
      </c>
      <c r="U66" s="30">
        <f>+Model!V154+Model!V379</f>
        <v>0</v>
      </c>
      <c r="V66" s="30">
        <f>+Model!W154+Model!W379</f>
        <v>0</v>
      </c>
      <c r="W66" s="30">
        <f>+Model!X154+Model!X379</f>
        <v>0</v>
      </c>
      <c r="X66" s="30">
        <f>+Model!Y154+Model!Y379</f>
        <v>0</v>
      </c>
      <c r="Y66" s="30">
        <f>+Model!Z154+Model!Z379</f>
        <v>0</v>
      </c>
      <c r="Z66" s="30">
        <f>+Model!AA154+Model!AA379</f>
        <v>0</v>
      </c>
      <c r="AA66" s="30">
        <f>+Model!AB154+Model!AB379</f>
        <v>0</v>
      </c>
      <c r="AB66" s="30">
        <f>+Model!AC154+Model!AC379</f>
        <v>0</v>
      </c>
      <c r="AC66" s="30">
        <f>+Model!AD154+Model!AD379</f>
        <v>0</v>
      </c>
      <c r="AD66" s="30">
        <f>+Model!AE154+Model!AE379</f>
        <v>0</v>
      </c>
      <c r="AE66" s="30">
        <f>+Model!AF154+Model!AF379</f>
        <v>0</v>
      </c>
      <c r="AF66" s="30">
        <f>+Model!AG154+Model!AG379</f>
        <v>0</v>
      </c>
      <c r="AG66" s="30">
        <f>+Model!AH154+Model!AH379</f>
        <v>0</v>
      </c>
      <c r="AH66" s="30">
        <f>+Model!AI154+Model!AI379</f>
        <v>0</v>
      </c>
      <c r="AI66" s="30">
        <f>+Model!AJ154+Model!AJ379</f>
        <v>0</v>
      </c>
      <c r="AJ66" s="30">
        <f>+Model!AK154+Model!AK379</f>
        <v>0</v>
      </c>
      <c r="AK66" s="30">
        <f>+Model!AL154+Model!AL379</f>
        <v>0</v>
      </c>
      <c r="AL66" s="30">
        <f>+Model!AM154+Model!AM379</f>
        <v>0</v>
      </c>
      <c r="AM66" s="30">
        <f>+Model!AN154+Model!AN379</f>
        <v>0</v>
      </c>
      <c r="AN66" s="30">
        <f>+Model!AO154+Model!AO379</f>
        <v>0</v>
      </c>
      <c r="AO66" s="30">
        <f>+Model!AP154+Model!AP379</f>
        <v>0</v>
      </c>
      <c r="AP66" s="30">
        <f>+Model!AQ154+Model!AQ379</f>
        <v>0</v>
      </c>
      <c r="AQ66" s="30">
        <f>+Model!AR154+Model!AR379</f>
        <v>0</v>
      </c>
      <c r="AR66" s="30">
        <f>+Model!AS154+Model!AS379</f>
        <v>0</v>
      </c>
      <c r="AS66" s="30">
        <f>+Model!AT154+Model!AT379</f>
        <v>0</v>
      </c>
      <c r="AT66" s="30">
        <f>+Model!AU154+Model!AU379</f>
        <v>0</v>
      </c>
      <c r="AU66" s="30">
        <f>+Model!AV154+Model!AV379</f>
        <v>0</v>
      </c>
      <c r="AV66" s="30">
        <f>+Model!AW154+Model!AW379</f>
        <v>0</v>
      </c>
      <c r="AW66" s="30">
        <f>+Model!AX154+Model!AX379</f>
        <v>0</v>
      </c>
      <c r="AX66" s="30">
        <f>+Model!AY154+Model!AY379</f>
        <v>0</v>
      </c>
      <c r="AY66" s="30">
        <f>+Model!AZ154+Model!AZ379</f>
        <v>0</v>
      </c>
      <c r="AZ66" s="30">
        <f>+Model!BA154+Model!BA379</f>
        <v>0</v>
      </c>
      <c r="BA66" s="30">
        <f>+Model!BB154+Model!BB379</f>
        <v>0</v>
      </c>
      <c r="BB66" s="30">
        <f>+Model!BC154+Model!BC379</f>
        <v>0</v>
      </c>
      <c r="BC66" s="30">
        <f>+Model!BD154+Model!BD379</f>
        <v>0</v>
      </c>
      <c r="BD66" s="30">
        <f>+Model!BE154+Model!BE379</f>
        <v>0</v>
      </c>
      <c r="BE66" s="30">
        <f>+Model!BF154+Model!BF379</f>
        <v>0</v>
      </c>
      <c r="BF66" s="30">
        <f>+Model!BG154+Model!BG379</f>
        <v>0</v>
      </c>
      <c r="BG66" s="30">
        <f>+Model!BH154+Model!BH379</f>
        <v>0</v>
      </c>
      <c r="BH66" s="30">
        <f>+Model!BI154+Model!BI379</f>
        <v>0</v>
      </c>
      <c r="BI66" s="30">
        <f>+Model!BJ154+Model!BJ379</f>
        <v>0</v>
      </c>
      <c r="BJ66" s="30">
        <f>+Model!BK154+Model!BK379</f>
        <v>0</v>
      </c>
      <c r="BK66" s="30">
        <f>+Model!BL154+Model!BL379</f>
        <v>0</v>
      </c>
      <c r="BL66" s="30">
        <f>+Model!BM154+Model!BM379</f>
        <v>0</v>
      </c>
      <c r="BM66" s="30">
        <f>+Model!BN154+Model!BN379</f>
        <v>58.27505284</v>
      </c>
    </row>
    <row r="67" ht="14.25" customHeight="1">
      <c r="B67" s="206"/>
      <c r="C67" s="206"/>
    </row>
    <row r="68" ht="14.25" customHeight="1">
      <c r="B68" s="206" t="s">
        <v>408</v>
      </c>
      <c r="C68" s="206"/>
      <c r="F68" s="189">
        <f>+Assumptions!I48/12</f>
        <v>833.3333333</v>
      </c>
      <c r="G68" s="189">
        <f t="shared" ref="G68:BM68" si="5">+F68</f>
        <v>833.3333333</v>
      </c>
      <c r="H68" s="189">
        <f t="shared" si="5"/>
        <v>833.3333333</v>
      </c>
      <c r="I68" s="189">
        <f t="shared" si="5"/>
        <v>833.3333333</v>
      </c>
      <c r="J68" s="189">
        <f t="shared" si="5"/>
        <v>833.3333333</v>
      </c>
      <c r="K68" s="189">
        <f t="shared" si="5"/>
        <v>833.3333333</v>
      </c>
      <c r="L68" s="189">
        <f t="shared" si="5"/>
        <v>833.3333333</v>
      </c>
      <c r="M68" s="189">
        <f t="shared" si="5"/>
        <v>833.3333333</v>
      </c>
      <c r="N68" s="189">
        <f t="shared" si="5"/>
        <v>833.3333333</v>
      </c>
      <c r="O68" s="189">
        <f t="shared" si="5"/>
        <v>833.3333333</v>
      </c>
      <c r="P68" s="189">
        <f t="shared" si="5"/>
        <v>833.3333333</v>
      </c>
      <c r="Q68" s="189">
        <f t="shared" si="5"/>
        <v>833.3333333</v>
      </c>
      <c r="R68" s="189">
        <f t="shared" si="5"/>
        <v>833.3333333</v>
      </c>
      <c r="S68" s="189">
        <f t="shared" si="5"/>
        <v>833.3333333</v>
      </c>
      <c r="T68" s="189">
        <f t="shared" si="5"/>
        <v>833.3333333</v>
      </c>
      <c r="U68" s="189">
        <f t="shared" si="5"/>
        <v>833.3333333</v>
      </c>
      <c r="V68" s="189">
        <f t="shared" si="5"/>
        <v>833.3333333</v>
      </c>
      <c r="W68" s="189">
        <f t="shared" si="5"/>
        <v>833.3333333</v>
      </c>
      <c r="X68" s="189">
        <f t="shared" si="5"/>
        <v>833.3333333</v>
      </c>
      <c r="Y68" s="189">
        <f t="shared" si="5"/>
        <v>833.3333333</v>
      </c>
      <c r="Z68" s="189">
        <f t="shared" si="5"/>
        <v>833.3333333</v>
      </c>
      <c r="AA68" s="189">
        <f t="shared" si="5"/>
        <v>833.3333333</v>
      </c>
      <c r="AB68" s="189">
        <f t="shared" si="5"/>
        <v>833.3333333</v>
      </c>
      <c r="AC68" s="189">
        <f t="shared" si="5"/>
        <v>833.3333333</v>
      </c>
      <c r="AD68" s="189">
        <f t="shared" si="5"/>
        <v>833.3333333</v>
      </c>
      <c r="AE68" s="189">
        <f t="shared" si="5"/>
        <v>833.3333333</v>
      </c>
      <c r="AF68" s="189">
        <f t="shared" si="5"/>
        <v>833.3333333</v>
      </c>
      <c r="AG68" s="189">
        <f t="shared" si="5"/>
        <v>833.3333333</v>
      </c>
      <c r="AH68" s="189">
        <f t="shared" si="5"/>
        <v>833.3333333</v>
      </c>
      <c r="AI68" s="189">
        <f t="shared" si="5"/>
        <v>833.3333333</v>
      </c>
      <c r="AJ68" s="189">
        <f t="shared" si="5"/>
        <v>833.3333333</v>
      </c>
      <c r="AK68" s="189">
        <f t="shared" si="5"/>
        <v>833.3333333</v>
      </c>
      <c r="AL68" s="189">
        <f t="shared" si="5"/>
        <v>833.3333333</v>
      </c>
      <c r="AM68" s="189">
        <f t="shared" si="5"/>
        <v>833.3333333</v>
      </c>
      <c r="AN68" s="189">
        <f t="shared" si="5"/>
        <v>833.3333333</v>
      </c>
      <c r="AO68" s="189">
        <f t="shared" si="5"/>
        <v>833.3333333</v>
      </c>
      <c r="AP68" s="189">
        <f t="shared" si="5"/>
        <v>833.3333333</v>
      </c>
      <c r="AQ68" s="189">
        <f t="shared" si="5"/>
        <v>833.3333333</v>
      </c>
      <c r="AR68" s="189">
        <f t="shared" si="5"/>
        <v>833.3333333</v>
      </c>
      <c r="AS68" s="189">
        <f t="shared" si="5"/>
        <v>833.3333333</v>
      </c>
      <c r="AT68" s="189">
        <f t="shared" si="5"/>
        <v>833.3333333</v>
      </c>
      <c r="AU68" s="189">
        <f t="shared" si="5"/>
        <v>833.3333333</v>
      </c>
      <c r="AV68" s="189">
        <f t="shared" si="5"/>
        <v>833.3333333</v>
      </c>
      <c r="AW68" s="189">
        <f t="shared" si="5"/>
        <v>833.3333333</v>
      </c>
      <c r="AX68" s="189">
        <f t="shared" si="5"/>
        <v>833.3333333</v>
      </c>
      <c r="AY68" s="189">
        <f t="shared" si="5"/>
        <v>833.3333333</v>
      </c>
      <c r="AZ68" s="189">
        <f t="shared" si="5"/>
        <v>833.3333333</v>
      </c>
      <c r="BA68" s="189">
        <f t="shared" si="5"/>
        <v>833.3333333</v>
      </c>
      <c r="BB68" s="189">
        <f t="shared" si="5"/>
        <v>833.3333333</v>
      </c>
      <c r="BC68" s="189">
        <f t="shared" si="5"/>
        <v>833.3333333</v>
      </c>
      <c r="BD68" s="189">
        <f t="shared" si="5"/>
        <v>833.3333333</v>
      </c>
      <c r="BE68" s="189">
        <f t="shared" si="5"/>
        <v>833.3333333</v>
      </c>
      <c r="BF68" s="189">
        <f t="shared" si="5"/>
        <v>833.3333333</v>
      </c>
      <c r="BG68" s="189">
        <f t="shared" si="5"/>
        <v>833.3333333</v>
      </c>
      <c r="BH68" s="189">
        <f t="shared" si="5"/>
        <v>833.3333333</v>
      </c>
      <c r="BI68" s="189">
        <f t="shared" si="5"/>
        <v>833.3333333</v>
      </c>
      <c r="BJ68" s="189">
        <f t="shared" si="5"/>
        <v>833.3333333</v>
      </c>
      <c r="BK68" s="189">
        <f t="shared" si="5"/>
        <v>833.3333333</v>
      </c>
      <c r="BL68" s="189">
        <f t="shared" si="5"/>
        <v>833.3333333</v>
      </c>
      <c r="BM68" s="189">
        <f t="shared" si="5"/>
        <v>833.3333333</v>
      </c>
    </row>
    <row r="69" ht="14.25" customHeight="1">
      <c r="B69" s="206"/>
      <c r="C69" s="206"/>
    </row>
    <row r="70" ht="14.25" customHeight="1">
      <c r="B70" s="206" t="s">
        <v>409</v>
      </c>
      <c r="C70" s="206"/>
      <c r="E70" s="13">
        <v>1.0</v>
      </c>
      <c r="F70" s="43">
        <f t="shared" ref="F70:BM70" si="6">+SUMIF($C$7:$C$66,$E70,F$7:F$66)</f>
        <v>1</v>
      </c>
      <c r="G70" s="43">
        <f t="shared" si="6"/>
        <v>3.108333333</v>
      </c>
      <c r="H70" s="43">
        <f t="shared" si="6"/>
        <v>5.238819444</v>
      </c>
      <c r="I70" s="43">
        <f t="shared" si="6"/>
        <v>7.401535301</v>
      </c>
      <c r="J70" s="43">
        <f t="shared" si="6"/>
        <v>10.657238</v>
      </c>
      <c r="K70" s="43">
        <f t="shared" si="6"/>
        <v>13.92369641</v>
      </c>
      <c r="L70" s="43">
        <f t="shared" si="6"/>
        <v>17.2151034</v>
      </c>
      <c r="M70" s="43">
        <f t="shared" si="6"/>
        <v>21.59652452</v>
      </c>
      <c r="N70" s="43">
        <f t="shared" si="6"/>
        <v>25.99025814</v>
      </c>
      <c r="O70" s="43">
        <f t="shared" si="6"/>
        <v>30.41527841</v>
      </c>
      <c r="P70" s="43">
        <f t="shared" si="6"/>
        <v>35.9417176</v>
      </c>
      <c r="Q70" s="43">
        <f t="shared" si="6"/>
        <v>41.49726274</v>
      </c>
      <c r="R70" s="43">
        <f t="shared" si="6"/>
        <v>39.94111539</v>
      </c>
      <c r="S70" s="43">
        <f t="shared" si="6"/>
        <v>38.44332356</v>
      </c>
      <c r="T70" s="43">
        <f t="shared" si="6"/>
        <v>37.00169893</v>
      </c>
      <c r="U70" s="43">
        <f t="shared" si="6"/>
        <v>35.61413522</v>
      </c>
      <c r="V70" s="43">
        <f t="shared" si="6"/>
        <v>34.27860515</v>
      </c>
      <c r="W70" s="43">
        <f t="shared" si="6"/>
        <v>32.99315746</v>
      </c>
      <c r="X70" s="43">
        <f t="shared" si="6"/>
        <v>31.75591405</v>
      </c>
      <c r="Y70" s="43">
        <f t="shared" si="6"/>
        <v>30.56506727</v>
      </c>
      <c r="Z70" s="43">
        <f t="shared" si="6"/>
        <v>29.41887725</v>
      </c>
      <c r="AA70" s="43">
        <f t="shared" si="6"/>
        <v>28.31566935</v>
      </c>
      <c r="AB70" s="43">
        <f t="shared" si="6"/>
        <v>27.25383175</v>
      </c>
      <c r="AC70" s="43">
        <f t="shared" si="6"/>
        <v>26.23181306</v>
      </c>
      <c r="AD70" s="43">
        <f t="shared" si="6"/>
        <v>25.35741929</v>
      </c>
      <c r="AE70" s="43">
        <f t="shared" si="6"/>
        <v>24.51217198</v>
      </c>
      <c r="AF70" s="43">
        <f t="shared" si="6"/>
        <v>23.69509959</v>
      </c>
      <c r="AG70" s="43">
        <f t="shared" si="6"/>
        <v>22.90526293</v>
      </c>
      <c r="AH70" s="43">
        <f t="shared" si="6"/>
        <v>22.14175417</v>
      </c>
      <c r="AI70" s="43">
        <f t="shared" si="6"/>
        <v>21.4036957</v>
      </c>
      <c r="AJ70" s="43">
        <f t="shared" si="6"/>
        <v>20.69023917</v>
      </c>
      <c r="AK70" s="43">
        <f t="shared" si="6"/>
        <v>20.00056453</v>
      </c>
      <c r="AL70" s="43">
        <f t="shared" si="6"/>
        <v>19.33387905</v>
      </c>
      <c r="AM70" s="43">
        <f t="shared" si="6"/>
        <v>18.68941641</v>
      </c>
      <c r="AN70" s="43">
        <f t="shared" si="6"/>
        <v>18.06643587</v>
      </c>
      <c r="AO70" s="43">
        <f t="shared" si="6"/>
        <v>17.46422134</v>
      </c>
      <c r="AP70" s="43">
        <f t="shared" si="6"/>
        <v>16.95484822</v>
      </c>
      <c r="AQ70" s="43">
        <f t="shared" si="6"/>
        <v>16.46033181</v>
      </c>
      <c r="AR70" s="43">
        <f t="shared" si="6"/>
        <v>15.9802388</v>
      </c>
      <c r="AS70" s="43">
        <f t="shared" si="6"/>
        <v>15.5141485</v>
      </c>
      <c r="AT70" s="43">
        <f t="shared" si="6"/>
        <v>15.0616525</v>
      </c>
      <c r="AU70" s="43">
        <f t="shared" si="6"/>
        <v>14.6223543</v>
      </c>
      <c r="AV70" s="43">
        <f t="shared" si="6"/>
        <v>14.19586897</v>
      </c>
      <c r="AW70" s="43">
        <f t="shared" si="6"/>
        <v>13.78182279</v>
      </c>
      <c r="AX70" s="43">
        <f t="shared" si="6"/>
        <v>13.37985296</v>
      </c>
      <c r="AY70" s="43">
        <f t="shared" si="6"/>
        <v>12.98960725</v>
      </c>
      <c r="AZ70" s="43">
        <f t="shared" si="6"/>
        <v>12.6107437</v>
      </c>
      <c r="BA70" s="43">
        <f t="shared" si="6"/>
        <v>12.24293035</v>
      </c>
      <c r="BB70" s="43">
        <f t="shared" si="6"/>
        <v>11.93685709</v>
      </c>
      <c r="BC70" s="43">
        <f t="shared" si="6"/>
        <v>11.63843566</v>
      </c>
      <c r="BD70" s="43">
        <f t="shared" si="6"/>
        <v>11.34747477</v>
      </c>
      <c r="BE70" s="43">
        <f t="shared" si="6"/>
        <v>11.0637879</v>
      </c>
      <c r="BF70" s="43">
        <f t="shared" si="6"/>
        <v>10.7871932</v>
      </c>
      <c r="BG70" s="43">
        <f t="shared" si="6"/>
        <v>10.51751337</v>
      </c>
      <c r="BH70" s="43">
        <f t="shared" si="6"/>
        <v>10.25457554</v>
      </c>
      <c r="BI70" s="43">
        <f t="shared" si="6"/>
        <v>9.998211149</v>
      </c>
      <c r="BJ70" s="43">
        <f t="shared" si="6"/>
        <v>9.748255871</v>
      </c>
      <c r="BK70" s="43">
        <f t="shared" si="6"/>
        <v>9.504549474</v>
      </c>
      <c r="BL70" s="43">
        <f t="shared" si="6"/>
        <v>9.266935737</v>
      </c>
      <c r="BM70" s="43">
        <f t="shared" si="6"/>
        <v>9.035262344</v>
      </c>
    </row>
    <row r="71" ht="14.25" customHeight="1">
      <c r="B71" s="206" t="s">
        <v>410</v>
      </c>
      <c r="C71" s="206"/>
      <c r="E71" s="13">
        <f t="shared" ref="E71:E74" si="8">+E70+1</f>
        <v>2</v>
      </c>
      <c r="F71" s="43">
        <f t="shared" ref="F71:BM71" si="7">+SUMIF($C$7:$C$66,$E71,F$7:F$66)</f>
        <v>0</v>
      </c>
      <c r="G71" s="43">
        <f t="shared" si="7"/>
        <v>0</v>
      </c>
      <c r="H71" s="43">
        <f t="shared" si="7"/>
        <v>0</v>
      </c>
      <c r="I71" s="43">
        <f t="shared" si="7"/>
        <v>0</v>
      </c>
      <c r="J71" s="43">
        <f t="shared" si="7"/>
        <v>0</v>
      </c>
      <c r="K71" s="43">
        <f t="shared" si="7"/>
        <v>0</v>
      </c>
      <c r="L71" s="43">
        <f t="shared" si="7"/>
        <v>0</v>
      </c>
      <c r="M71" s="43">
        <f t="shared" si="7"/>
        <v>0</v>
      </c>
      <c r="N71" s="43">
        <f t="shared" si="7"/>
        <v>0</v>
      </c>
      <c r="O71" s="43">
        <f t="shared" si="7"/>
        <v>0</v>
      </c>
      <c r="P71" s="43">
        <f t="shared" si="7"/>
        <v>0</v>
      </c>
      <c r="Q71" s="43">
        <f t="shared" si="7"/>
        <v>0</v>
      </c>
      <c r="R71" s="43">
        <f t="shared" si="7"/>
        <v>8.316035863</v>
      </c>
      <c r="S71" s="43">
        <f t="shared" si="7"/>
        <v>16.56550325</v>
      </c>
      <c r="T71" s="43">
        <f t="shared" si="7"/>
        <v>25.82052111</v>
      </c>
      <c r="U71" s="43">
        <f t="shared" si="7"/>
        <v>35.01457374</v>
      </c>
      <c r="V71" s="43">
        <f t="shared" si="7"/>
        <v>45.22283517</v>
      </c>
      <c r="W71" s="43">
        <f t="shared" si="7"/>
        <v>55.38199143</v>
      </c>
      <c r="X71" s="43">
        <f t="shared" si="7"/>
        <v>66.57058033</v>
      </c>
      <c r="Y71" s="43">
        <f t="shared" si="7"/>
        <v>77.72883024</v>
      </c>
      <c r="Z71" s="43">
        <f t="shared" si="7"/>
        <v>89.93901751</v>
      </c>
      <c r="AA71" s="43">
        <f t="shared" si="7"/>
        <v>102.1453242</v>
      </c>
      <c r="AB71" s="43">
        <f t="shared" si="7"/>
        <v>115.434216</v>
      </c>
      <c r="AC71" s="43">
        <f t="shared" si="7"/>
        <v>128.7543217</v>
      </c>
      <c r="AD71" s="43">
        <f t="shared" si="7"/>
        <v>124.462511</v>
      </c>
      <c r="AE71" s="43">
        <f t="shared" si="7"/>
        <v>120.3137606</v>
      </c>
      <c r="AF71" s="43">
        <f t="shared" si="7"/>
        <v>116.3033019</v>
      </c>
      <c r="AG71" s="43">
        <f t="shared" si="7"/>
        <v>112.4265252</v>
      </c>
      <c r="AH71" s="43">
        <f t="shared" si="7"/>
        <v>108.6789744</v>
      </c>
      <c r="AI71" s="43">
        <f t="shared" si="7"/>
        <v>105.0563419</v>
      </c>
      <c r="AJ71" s="43">
        <f t="shared" si="7"/>
        <v>101.5544638</v>
      </c>
      <c r="AK71" s="43">
        <f t="shared" si="7"/>
        <v>98.16931504</v>
      </c>
      <c r="AL71" s="43">
        <f t="shared" si="7"/>
        <v>94.89700454</v>
      </c>
      <c r="AM71" s="43">
        <f t="shared" si="7"/>
        <v>91.73377105</v>
      </c>
      <c r="AN71" s="43">
        <f t="shared" si="7"/>
        <v>88.67597868</v>
      </c>
      <c r="AO71" s="43">
        <f t="shared" si="7"/>
        <v>85.72011273</v>
      </c>
      <c r="AP71" s="43">
        <f t="shared" si="7"/>
        <v>83.21994277</v>
      </c>
      <c r="AQ71" s="43">
        <f t="shared" si="7"/>
        <v>80.79269444</v>
      </c>
      <c r="AR71" s="43">
        <f t="shared" si="7"/>
        <v>78.43624085</v>
      </c>
      <c r="AS71" s="43">
        <f t="shared" si="7"/>
        <v>76.14851716</v>
      </c>
      <c r="AT71" s="43">
        <f t="shared" si="7"/>
        <v>73.92751875</v>
      </c>
      <c r="AU71" s="43">
        <f t="shared" si="7"/>
        <v>71.77129945</v>
      </c>
      <c r="AV71" s="43">
        <f t="shared" si="7"/>
        <v>69.67796988</v>
      </c>
      <c r="AW71" s="43">
        <f t="shared" si="7"/>
        <v>67.64569576</v>
      </c>
      <c r="AX71" s="43">
        <f t="shared" si="7"/>
        <v>65.6726963</v>
      </c>
      <c r="AY71" s="43">
        <f t="shared" si="7"/>
        <v>63.75724266</v>
      </c>
      <c r="AZ71" s="43">
        <f t="shared" si="7"/>
        <v>61.89765641</v>
      </c>
      <c r="BA71" s="43">
        <f t="shared" si="7"/>
        <v>60.0923081</v>
      </c>
      <c r="BB71" s="43">
        <f t="shared" si="7"/>
        <v>58.5900004</v>
      </c>
      <c r="BC71" s="43">
        <f t="shared" si="7"/>
        <v>57.12525039</v>
      </c>
      <c r="BD71" s="43">
        <f t="shared" si="7"/>
        <v>55.69711913</v>
      </c>
      <c r="BE71" s="43">
        <f t="shared" si="7"/>
        <v>54.30469115</v>
      </c>
      <c r="BF71" s="43">
        <f t="shared" si="7"/>
        <v>52.94707387</v>
      </c>
      <c r="BG71" s="43">
        <f t="shared" si="7"/>
        <v>51.62339703</v>
      </c>
      <c r="BH71" s="43">
        <f t="shared" si="7"/>
        <v>50.3328121</v>
      </c>
      <c r="BI71" s="43">
        <f t="shared" si="7"/>
        <v>49.0744918</v>
      </c>
      <c r="BJ71" s="43">
        <f t="shared" si="7"/>
        <v>47.8476295</v>
      </c>
      <c r="BK71" s="43">
        <f t="shared" si="7"/>
        <v>46.65143876</v>
      </c>
      <c r="BL71" s="43">
        <f t="shared" si="7"/>
        <v>45.4851528</v>
      </c>
      <c r="BM71" s="43">
        <f t="shared" si="7"/>
        <v>44.34802398</v>
      </c>
    </row>
    <row r="72" ht="14.25" customHeight="1">
      <c r="B72" s="206" t="s">
        <v>411</v>
      </c>
      <c r="C72" s="206"/>
      <c r="E72" s="13">
        <f t="shared" si="8"/>
        <v>3</v>
      </c>
      <c r="F72" s="43">
        <f t="shared" ref="F72:BM72" si="9">+SUMIF($C$7:$C$66,$E72,F$7:F$66)</f>
        <v>0</v>
      </c>
      <c r="G72" s="43">
        <f t="shared" si="9"/>
        <v>0</v>
      </c>
      <c r="H72" s="43">
        <f t="shared" si="9"/>
        <v>0</v>
      </c>
      <c r="I72" s="43">
        <f t="shared" si="9"/>
        <v>0</v>
      </c>
      <c r="J72" s="43">
        <f t="shared" si="9"/>
        <v>0</v>
      </c>
      <c r="K72" s="43">
        <f t="shared" si="9"/>
        <v>0</v>
      </c>
      <c r="L72" s="43">
        <f t="shared" si="9"/>
        <v>0</v>
      </c>
      <c r="M72" s="43">
        <f t="shared" si="9"/>
        <v>0</v>
      </c>
      <c r="N72" s="43">
        <f t="shared" si="9"/>
        <v>0</v>
      </c>
      <c r="O72" s="43">
        <f t="shared" si="9"/>
        <v>0</v>
      </c>
      <c r="P72" s="43">
        <f t="shared" si="9"/>
        <v>0</v>
      </c>
      <c r="Q72" s="43">
        <f t="shared" si="9"/>
        <v>0</v>
      </c>
      <c r="R72" s="43">
        <f t="shared" si="9"/>
        <v>0</v>
      </c>
      <c r="S72" s="43">
        <f t="shared" si="9"/>
        <v>0</v>
      </c>
      <c r="T72" s="43">
        <f t="shared" si="9"/>
        <v>0</v>
      </c>
      <c r="U72" s="43">
        <f t="shared" si="9"/>
        <v>0</v>
      </c>
      <c r="V72" s="43">
        <f t="shared" si="9"/>
        <v>0</v>
      </c>
      <c r="W72" s="43">
        <f t="shared" si="9"/>
        <v>0</v>
      </c>
      <c r="X72" s="43">
        <f t="shared" si="9"/>
        <v>0</v>
      </c>
      <c r="Y72" s="43">
        <f t="shared" si="9"/>
        <v>0</v>
      </c>
      <c r="Z72" s="43">
        <f t="shared" si="9"/>
        <v>0</v>
      </c>
      <c r="AA72" s="43">
        <f t="shared" si="9"/>
        <v>0</v>
      </c>
      <c r="AB72" s="43">
        <f t="shared" si="9"/>
        <v>0</v>
      </c>
      <c r="AC72" s="43">
        <f t="shared" si="9"/>
        <v>0</v>
      </c>
      <c r="AD72" s="43">
        <f t="shared" si="9"/>
        <v>19.01917316</v>
      </c>
      <c r="AE72" s="43">
        <f t="shared" si="9"/>
        <v>37.77783254</v>
      </c>
      <c r="AF72" s="43">
        <f t="shared" si="9"/>
        <v>57.35333486</v>
      </c>
      <c r="AG72" s="43">
        <f t="shared" si="9"/>
        <v>76.68805861</v>
      </c>
      <c r="AH72" s="43">
        <f t="shared" si="9"/>
        <v>96.86061665</v>
      </c>
      <c r="AI72" s="43">
        <f t="shared" si="9"/>
        <v>116.8146974</v>
      </c>
      <c r="AJ72" s="43">
        <f t="shared" si="9"/>
        <v>137.6302806</v>
      </c>
      <c r="AK72" s="43">
        <f t="shared" si="9"/>
        <v>158.2524812</v>
      </c>
      <c r="AL72" s="43">
        <f t="shared" si="9"/>
        <v>179.7627691</v>
      </c>
      <c r="AM72" s="43">
        <f t="shared" si="9"/>
        <v>201.1078159</v>
      </c>
      <c r="AN72" s="43">
        <f t="shared" si="9"/>
        <v>223.370718</v>
      </c>
      <c r="AO72" s="43">
        <f t="shared" si="9"/>
        <v>245.4998482</v>
      </c>
      <c r="AP72" s="43">
        <f t="shared" si="9"/>
        <v>238.339436</v>
      </c>
      <c r="AQ72" s="43">
        <f t="shared" si="9"/>
        <v>231.3878691</v>
      </c>
      <c r="AR72" s="43">
        <f t="shared" si="9"/>
        <v>224.6390563</v>
      </c>
      <c r="AS72" s="43">
        <f t="shared" si="9"/>
        <v>218.0870838</v>
      </c>
      <c r="AT72" s="43">
        <f t="shared" si="9"/>
        <v>211.7262105</v>
      </c>
      <c r="AU72" s="43">
        <f t="shared" si="9"/>
        <v>205.5508627</v>
      </c>
      <c r="AV72" s="43">
        <f t="shared" si="9"/>
        <v>199.5556292</v>
      </c>
      <c r="AW72" s="43">
        <f t="shared" si="9"/>
        <v>193.7352567</v>
      </c>
      <c r="AX72" s="43">
        <f t="shared" si="9"/>
        <v>188.084645</v>
      </c>
      <c r="AY72" s="43">
        <f t="shared" si="9"/>
        <v>182.5988429</v>
      </c>
      <c r="AZ72" s="43">
        <f t="shared" si="9"/>
        <v>177.2730433</v>
      </c>
      <c r="BA72" s="43">
        <f t="shared" si="9"/>
        <v>172.1025795</v>
      </c>
      <c r="BB72" s="43">
        <f t="shared" si="9"/>
        <v>167.8000151</v>
      </c>
      <c r="BC72" s="43">
        <f t="shared" si="9"/>
        <v>163.6050147</v>
      </c>
      <c r="BD72" s="43">
        <f t="shared" si="9"/>
        <v>159.5148893</v>
      </c>
      <c r="BE72" s="43">
        <f t="shared" si="9"/>
        <v>155.5270171</v>
      </c>
      <c r="BF72" s="43">
        <f t="shared" si="9"/>
        <v>151.6388417</v>
      </c>
      <c r="BG72" s="43">
        <f t="shared" si="9"/>
        <v>147.8478706</v>
      </c>
      <c r="BH72" s="43">
        <f t="shared" si="9"/>
        <v>144.1516738</v>
      </c>
      <c r="BI72" s="43">
        <f t="shared" si="9"/>
        <v>140.547882</v>
      </c>
      <c r="BJ72" s="43">
        <f t="shared" si="9"/>
        <v>137.034185</v>
      </c>
      <c r="BK72" s="43">
        <f t="shared" si="9"/>
        <v>133.6083303</v>
      </c>
      <c r="BL72" s="43">
        <f t="shared" si="9"/>
        <v>130.2681221</v>
      </c>
      <c r="BM72" s="43">
        <f t="shared" si="9"/>
        <v>127.011419</v>
      </c>
    </row>
    <row r="73" ht="14.25" customHeight="1">
      <c r="B73" s="206" t="s">
        <v>412</v>
      </c>
      <c r="C73" s="206"/>
      <c r="E73" s="13">
        <f t="shared" si="8"/>
        <v>4</v>
      </c>
      <c r="F73" s="43">
        <f t="shared" ref="F73:BM73" si="10">+SUMIF($C$7:$C$66,$E73,F$7:F$66)</f>
        <v>0</v>
      </c>
      <c r="G73" s="43">
        <f t="shared" si="10"/>
        <v>0</v>
      </c>
      <c r="H73" s="43">
        <f t="shared" si="10"/>
        <v>0</v>
      </c>
      <c r="I73" s="43">
        <f t="shared" si="10"/>
        <v>0</v>
      </c>
      <c r="J73" s="43">
        <f t="shared" si="10"/>
        <v>0</v>
      </c>
      <c r="K73" s="43">
        <f t="shared" si="10"/>
        <v>0</v>
      </c>
      <c r="L73" s="43">
        <f t="shared" si="10"/>
        <v>0</v>
      </c>
      <c r="M73" s="43">
        <f t="shared" si="10"/>
        <v>0</v>
      </c>
      <c r="N73" s="43">
        <f t="shared" si="10"/>
        <v>0</v>
      </c>
      <c r="O73" s="43">
        <f t="shared" si="10"/>
        <v>0</v>
      </c>
      <c r="P73" s="43">
        <f t="shared" si="10"/>
        <v>0</v>
      </c>
      <c r="Q73" s="43">
        <f t="shared" si="10"/>
        <v>0</v>
      </c>
      <c r="R73" s="43">
        <f t="shared" si="10"/>
        <v>0</v>
      </c>
      <c r="S73" s="43">
        <f t="shared" si="10"/>
        <v>0</v>
      </c>
      <c r="T73" s="43">
        <f t="shared" si="10"/>
        <v>0</v>
      </c>
      <c r="U73" s="43">
        <f t="shared" si="10"/>
        <v>0</v>
      </c>
      <c r="V73" s="43">
        <f t="shared" si="10"/>
        <v>0</v>
      </c>
      <c r="W73" s="43">
        <f t="shared" si="10"/>
        <v>0</v>
      </c>
      <c r="X73" s="43">
        <f t="shared" si="10"/>
        <v>0</v>
      </c>
      <c r="Y73" s="43">
        <f t="shared" si="10"/>
        <v>0</v>
      </c>
      <c r="Z73" s="43">
        <f t="shared" si="10"/>
        <v>0</v>
      </c>
      <c r="AA73" s="43">
        <f t="shared" si="10"/>
        <v>0</v>
      </c>
      <c r="AB73" s="43">
        <f t="shared" si="10"/>
        <v>0</v>
      </c>
      <c r="AC73" s="43">
        <f t="shared" si="10"/>
        <v>0</v>
      </c>
      <c r="AD73" s="43">
        <f t="shared" si="10"/>
        <v>0</v>
      </c>
      <c r="AE73" s="43">
        <f t="shared" si="10"/>
        <v>0</v>
      </c>
      <c r="AF73" s="43">
        <f t="shared" si="10"/>
        <v>0</v>
      </c>
      <c r="AG73" s="43">
        <f t="shared" si="10"/>
        <v>0</v>
      </c>
      <c r="AH73" s="43">
        <f t="shared" si="10"/>
        <v>0</v>
      </c>
      <c r="AI73" s="43">
        <f t="shared" si="10"/>
        <v>0</v>
      </c>
      <c r="AJ73" s="43">
        <f t="shared" si="10"/>
        <v>0</v>
      </c>
      <c r="AK73" s="43">
        <f t="shared" si="10"/>
        <v>0</v>
      </c>
      <c r="AL73" s="43">
        <f t="shared" si="10"/>
        <v>0</v>
      </c>
      <c r="AM73" s="43">
        <f t="shared" si="10"/>
        <v>0</v>
      </c>
      <c r="AN73" s="43">
        <f t="shared" si="10"/>
        <v>0</v>
      </c>
      <c r="AO73" s="43">
        <f t="shared" si="10"/>
        <v>0</v>
      </c>
      <c r="AP73" s="43">
        <f t="shared" si="10"/>
        <v>31.0703663</v>
      </c>
      <c r="AQ73" s="43">
        <f t="shared" si="10"/>
        <v>61.76332824</v>
      </c>
      <c r="AR73" s="43">
        <f t="shared" si="10"/>
        <v>93.16104602</v>
      </c>
      <c r="AS73" s="43">
        <f t="shared" si="10"/>
        <v>124.214963</v>
      </c>
      <c r="AT73" s="43">
        <f t="shared" si="10"/>
        <v>156.0079852</v>
      </c>
      <c r="AU73" s="43">
        <f t="shared" si="10"/>
        <v>187.4923494</v>
      </c>
      <c r="AV73" s="43">
        <f t="shared" si="10"/>
        <v>219.7518034</v>
      </c>
      <c r="AW73" s="43">
        <f t="shared" si="10"/>
        <v>251.739476</v>
      </c>
      <c r="AX73" s="43">
        <f t="shared" si="10"/>
        <v>284.5400587</v>
      </c>
      <c r="AY73" s="43">
        <f t="shared" si="10"/>
        <v>317.1076772</v>
      </c>
      <c r="AZ73" s="43">
        <f t="shared" si="10"/>
        <v>350.528075</v>
      </c>
      <c r="BA73" s="43">
        <f t="shared" si="10"/>
        <v>383.756486</v>
      </c>
      <c r="BB73" s="43">
        <f t="shared" si="10"/>
        <v>374.1625738</v>
      </c>
      <c r="BC73" s="43">
        <f t="shared" si="10"/>
        <v>364.8085095</v>
      </c>
      <c r="BD73" s="43">
        <f t="shared" si="10"/>
        <v>355.6882967</v>
      </c>
      <c r="BE73" s="43">
        <f t="shared" si="10"/>
        <v>346.7960893</v>
      </c>
      <c r="BF73" s="43">
        <f t="shared" si="10"/>
        <v>338.1261871</v>
      </c>
      <c r="BG73" s="43">
        <f t="shared" si="10"/>
        <v>329.6730324</v>
      </c>
      <c r="BH73" s="43">
        <f t="shared" si="10"/>
        <v>321.4312066</v>
      </c>
      <c r="BI73" s="43">
        <f t="shared" si="10"/>
        <v>313.3954264</v>
      </c>
      <c r="BJ73" s="43">
        <f t="shared" si="10"/>
        <v>305.5605408</v>
      </c>
      <c r="BK73" s="43">
        <f t="shared" si="10"/>
        <v>297.9215273</v>
      </c>
      <c r="BL73" s="43">
        <f t="shared" si="10"/>
        <v>290.4734891</v>
      </c>
      <c r="BM73" s="43">
        <f t="shared" si="10"/>
        <v>283.2116518</v>
      </c>
    </row>
    <row r="74" ht="14.25" customHeight="1">
      <c r="B74" s="206" t="s">
        <v>413</v>
      </c>
      <c r="C74" s="206"/>
      <c r="E74" s="13">
        <f t="shared" si="8"/>
        <v>5</v>
      </c>
      <c r="F74" s="43">
        <f t="shared" ref="F74:BM74" si="11">+SUMIF($C$7:$C$66,$E74,F$7:F$66)</f>
        <v>0</v>
      </c>
      <c r="G74" s="43">
        <f t="shared" si="11"/>
        <v>0</v>
      </c>
      <c r="H74" s="43">
        <f t="shared" si="11"/>
        <v>0</v>
      </c>
      <c r="I74" s="43">
        <f t="shared" si="11"/>
        <v>0</v>
      </c>
      <c r="J74" s="43">
        <f t="shared" si="11"/>
        <v>0</v>
      </c>
      <c r="K74" s="43">
        <f t="shared" si="11"/>
        <v>0</v>
      </c>
      <c r="L74" s="43">
        <f t="shared" si="11"/>
        <v>0</v>
      </c>
      <c r="M74" s="43">
        <f t="shared" si="11"/>
        <v>0</v>
      </c>
      <c r="N74" s="43">
        <f t="shared" si="11"/>
        <v>0</v>
      </c>
      <c r="O74" s="43">
        <f t="shared" si="11"/>
        <v>0</v>
      </c>
      <c r="P74" s="43">
        <f t="shared" si="11"/>
        <v>0</v>
      </c>
      <c r="Q74" s="43">
        <f t="shared" si="11"/>
        <v>0</v>
      </c>
      <c r="R74" s="43">
        <f t="shared" si="11"/>
        <v>0</v>
      </c>
      <c r="S74" s="43">
        <f t="shared" si="11"/>
        <v>0</v>
      </c>
      <c r="T74" s="43">
        <f t="shared" si="11"/>
        <v>0</v>
      </c>
      <c r="U74" s="43">
        <f t="shared" si="11"/>
        <v>0</v>
      </c>
      <c r="V74" s="43">
        <f t="shared" si="11"/>
        <v>0</v>
      </c>
      <c r="W74" s="43">
        <f t="shared" si="11"/>
        <v>0</v>
      </c>
      <c r="X74" s="43">
        <f t="shared" si="11"/>
        <v>0</v>
      </c>
      <c r="Y74" s="43">
        <f t="shared" si="11"/>
        <v>0</v>
      </c>
      <c r="Z74" s="43">
        <f t="shared" si="11"/>
        <v>0</v>
      </c>
      <c r="AA74" s="43">
        <f t="shared" si="11"/>
        <v>0</v>
      </c>
      <c r="AB74" s="43">
        <f t="shared" si="11"/>
        <v>0</v>
      </c>
      <c r="AC74" s="43">
        <f t="shared" si="11"/>
        <v>0</v>
      </c>
      <c r="AD74" s="43">
        <f t="shared" si="11"/>
        <v>0</v>
      </c>
      <c r="AE74" s="43">
        <f t="shared" si="11"/>
        <v>0</v>
      </c>
      <c r="AF74" s="43">
        <f t="shared" si="11"/>
        <v>0</v>
      </c>
      <c r="AG74" s="43">
        <f t="shared" si="11"/>
        <v>0</v>
      </c>
      <c r="AH74" s="43">
        <f t="shared" si="11"/>
        <v>0</v>
      </c>
      <c r="AI74" s="43">
        <f t="shared" si="11"/>
        <v>0</v>
      </c>
      <c r="AJ74" s="43">
        <f t="shared" si="11"/>
        <v>0</v>
      </c>
      <c r="AK74" s="43">
        <f t="shared" si="11"/>
        <v>0</v>
      </c>
      <c r="AL74" s="43">
        <f t="shared" si="11"/>
        <v>0</v>
      </c>
      <c r="AM74" s="43">
        <f t="shared" si="11"/>
        <v>0</v>
      </c>
      <c r="AN74" s="43">
        <f t="shared" si="11"/>
        <v>0</v>
      </c>
      <c r="AO74" s="43">
        <f t="shared" si="11"/>
        <v>0</v>
      </c>
      <c r="AP74" s="43">
        <f t="shared" si="11"/>
        <v>0</v>
      </c>
      <c r="AQ74" s="43">
        <f t="shared" si="11"/>
        <v>0</v>
      </c>
      <c r="AR74" s="43">
        <f t="shared" si="11"/>
        <v>0</v>
      </c>
      <c r="AS74" s="43">
        <f t="shared" si="11"/>
        <v>0</v>
      </c>
      <c r="AT74" s="43">
        <f t="shared" si="11"/>
        <v>0</v>
      </c>
      <c r="AU74" s="43">
        <f t="shared" si="11"/>
        <v>0</v>
      </c>
      <c r="AV74" s="43">
        <f t="shared" si="11"/>
        <v>0</v>
      </c>
      <c r="AW74" s="43">
        <f t="shared" si="11"/>
        <v>0</v>
      </c>
      <c r="AX74" s="43">
        <f t="shared" si="11"/>
        <v>0</v>
      </c>
      <c r="AY74" s="43">
        <f t="shared" si="11"/>
        <v>0</v>
      </c>
      <c r="AZ74" s="43">
        <f t="shared" si="11"/>
        <v>0</v>
      </c>
      <c r="BA74" s="43">
        <f t="shared" si="11"/>
        <v>0</v>
      </c>
      <c r="BB74" s="43">
        <f t="shared" si="11"/>
        <v>45.00995254</v>
      </c>
      <c r="BC74" s="43">
        <f t="shared" si="11"/>
        <v>89.52045484</v>
      </c>
      <c r="BD74" s="43">
        <f t="shared" si="11"/>
        <v>134.6127671</v>
      </c>
      <c r="BE74" s="43">
        <f t="shared" si="11"/>
        <v>179.2416813</v>
      </c>
      <c r="BF74" s="43">
        <f t="shared" si="11"/>
        <v>224.4886996</v>
      </c>
      <c r="BG74" s="43">
        <f t="shared" si="11"/>
        <v>269.3088843</v>
      </c>
      <c r="BH74" s="43">
        <f t="shared" si="11"/>
        <v>314.7840364</v>
      </c>
      <c r="BI74" s="43">
        <f t="shared" si="11"/>
        <v>359.869546</v>
      </c>
      <c r="BJ74" s="43">
        <f t="shared" si="11"/>
        <v>405.6475711</v>
      </c>
      <c r="BK74" s="43">
        <f t="shared" si="11"/>
        <v>451.0738885</v>
      </c>
      <c r="BL74" s="43">
        <f t="shared" si="11"/>
        <v>497.2310732</v>
      </c>
      <c r="BM74" s="43">
        <f t="shared" si="11"/>
        <v>543.0753492</v>
      </c>
    </row>
    <row r="75" ht="14.25" customHeight="1">
      <c r="B75" s="206"/>
      <c r="C75" s="206"/>
      <c r="D75" s="178" t="s">
        <v>414</v>
      </c>
    </row>
    <row r="76" ht="14.25" customHeight="1">
      <c r="B76" s="206" t="s">
        <v>415</v>
      </c>
      <c r="C76" s="206"/>
      <c r="D76" s="13">
        <v>1.0</v>
      </c>
      <c r="E76" s="193">
        <f>+Assumptions!I69</f>
        <v>0.03</v>
      </c>
      <c r="F76" s="48">
        <f t="shared" ref="F76:BM76" si="12">+INDEX($E$76:$E$80,MATCH(F$4,$D$76:$D$80))</f>
        <v>0.03</v>
      </c>
      <c r="G76" s="48">
        <f t="shared" si="12"/>
        <v>0.03</v>
      </c>
      <c r="H76" s="48">
        <f t="shared" si="12"/>
        <v>0.03</v>
      </c>
      <c r="I76" s="48">
        <f t="shared" si="12"/>
        <v>0.03</v>
      </c>
      <c r="J76" s="48">
        <f t="shared" si="12"/>
        <v>0.03</v>
      </c>
      <c r="K76" s="48">
        <f t="shared" si="12"/>
        <v>0.03</v>
      </c>
      <c r="L76" s="48">
        <f t="shared" si="12"/>
        <v>0.03</v>
      </c>
      <c r="M76" s="48">
        <f t="shared" si="12"/>
        <v>0.03</v>
      </c>
      <c r="N76" s="48">
        <f t="shared" si="12"/>
        <v>0.03</v>
      </c>
      <c r="O76" s="48">
        <f t="shared" si="12"/>
        <v>0.03</v>
      </c>
      <c r="P76" s="48">
        <f t="shared" si="12"/>
        <v>0.03</v>
      </c>
      <c r="Q76" s="48">
        <f t="shared" si="12"/>
        <v>0.03</v>
      </c>
      <c r="R76" s="48">
        <f t="shared" si="12"/>
        <v>0.0201</v>
      </c>
      <c r="S76" s="48">
        <f t="shared" si="12"/>
        <v>0.0201</v>
      </c>
      <c r="T76" s="48">
        <f t="shared" si="12"/>
        <v>0.0201</v>
      </c>
      <c r="U76" s="48">
        <f t="shared" si="12"/>
        <v>0.0201</v>
      </c>
      <c r="V76" s="48">
        <f t="shared" si="12"/>
        <v>0.0201</v>
      </c>
      <c r="W76" s="48">
        <f t="shared" si="12"/>
        <v>0.0201</v>
      </c>
      <c r="X76" s="48">
        <f t="shared" si="12"/>
        <v>0.0201</v>
      </c>
      <c r="Y76" s="48">
        <f t="shared" si="12"/>
        <v>0.0201</v>
      </c>
      <c r="Z76" s="48">
        <f t="shared" si="12"/>
        <v>0.0201</v>
      </c>
      <c r="AA76" s="48">
        <f t="shared" si="12"/>
        <v>0.0201</v>
      </c>
      <c r="AB76" s="48">
        <f t="shared" si="12"/>
        <v>0.0201</v>
      </c>
      <c r="AC76" s="48">
        <f t="shared" si="12"/>
        <v>0.0201</v>
      </c>
      <c r="AD76" s="48">
        <f t="shared" si="12"/>
        <v>0.01005</v>
      </c>
      <c r="AE76" s="48">
        <f t="shared" si="12"/>
        <v>0.01005</v>
      </c>
      <c r="AF76" s="48">
        <f t="shared" si="12"/>
        <v>0.01005</v>
      </c>
      <c r="AG76" s="48">
        <f t="shared" si="12"/>
        <v>0.01005</v>
      </c>
      <c r="AH76" s="48">
        <f t="shared" si="12"/>
        <v>0.01005</v>
      </c>
      <c r="AI76" s="48">
        <f t="shared" si="12"/>
        <v>0.01005</v>
      </c>
      <c r="AJ76" s="48">
        <f t="shared" si="12"/>
        <v>0.01005</v>
      </c>
      <c r="AK76" s="48">
        <f t="shared" si="12"/>
        <v>0.01005</v>
      </c>
      <c r="AL76" s="48">
        <f t="shared" si="12"/>
        <v>0.01005</v>
      </c>
      <c r="AM76" s="48">
        <f t="shared" si="12"/>
        <v>0.01005</v>
      </c>
      <c r="AN76" s="48">
        <f t="shared" si="12"/>
        <v>0.01005</v>
      </c>
      <c r="AO76" s="48">
        <f t="shared" si="12"/>
        <v>0.01005</v>
      </c>
      <c r="AP76" s="48">
        <f t="shared" si="12"/>
        <v>0.01005</v>
      </c>
      <c r="AQ76" s="48">
        <f t="shared" si="12"/>
        <v>0.01005</v>
      </c>
      <c r="AR76" s="48">
        <f t="shared" si="12"/>
        <v>0.01005</v>
      </c>
      <c r="AS76" s="48">
        <f t="shared" si="12"/>
        <v>0.01005</v>
      </c>
      <c r="AT76" s="48">
        <f t="shared" si="12"/>
        <v>0.01005</v>
      </c>
      <c r="AU76" s="48">
        <f t="shared" si="12"/>
        <v>0.01005</v>
      </c>
      <c r="AV76" s="48">
        <f t="shared" si="12"/>
        <v>0.01005</v>
      </c>
      <c r="AW76" s="48">
        <f t="shared" si="12"/>
        <v>0.01005</v>
      </c>
      <c r="AX76" s="48">
        <f t="shared" si="12"/>
        <v>0.01005</v>
      </c>
      <c r="AY76" s="48">
        <f t="shared" si="12"/>
        <v>0.01005</v>
      </c>
      <c r="AZ76" s="48">
        <f t="shared" si="12"/>
        <v>0.01005</v>
      </c>
      <c r="BA76" s="48">
        <f t="shared" si="12"/>
        <v>0.01005</v>
      </c>
      <c r="BB76" s="48">
        <f t="shared" si="12"/>
        <v>0.01005</v>
      </c>
      <c r="BC76" s="48">
        <f t="shared" si="12"/>
        <v>0.01005</v>
      </c>
      <c r="BD76" s="48">
        <f t="shared" si="12"/>
        <v>0.01005</v>
      </c>
      <c r="BE76" s="48">
        <f t="shared" si="12"/>
        <v>0.01005</v>
      </c>
      <c r="BF76" s="48">
        <f t="shared" si="12"/>
        <v>0.01005</v>
      </c>
      <c r="BG76" s="48">
        <f t="shared" si="12"/>
        <v>0.01005</v>
      </c>
      <c r="BH76" s="48">
        <f t="shared" si="12"/>
        <v>0.01005</v>
      </c>
      <c r="BI76" s="48">
        <f t="shared" si="12"/>
        <v>0.01005</v>
      </c>
      <c r="BJ76" s="48">
        <f t="shared" si="12"/>
        <v>0.01005</v>
      </c>
      <c r="BK76" s="48">
        <f t="shared" si="12"/>
        <v>0.01005</v>
      </c>
      <c r="BL76" s="48">
        <f t="shared" si="12"/>
        <v>0.01005</v>
      </c>
      <c r="BM76" s="48">
        <f t="shared" si="12"/>
        <v>0.01005</v>
      </c>
      <c r="BN76" s="48"/>
      <c r="BO76" s="48"/>
      <c r="BP76" s="48"/>
      <c r="BQ76" s="48"/>
      <c r="BR76" s="48"/>
      <c r="BS76" s="48"/>
      <c r="BT76" s="48"/>
      <c r="BU76" s="48"/>
      <c r="BV76" s="48"/>
      <c r="BW76" s="48"/>
      <c r="BX76" s="48"/>
      <c r="BY76" s="48"/>
      <c r="BZ76" s="48"/>
      <c r="CA76" s="48"/>
      <c r="CB76" s="48"/>
      <c r="CC76" s="48"/>
      <c r="CD76" s="48"/>
      <c r="CE76" s="48"/>
      <c r="CF76" s="48"/>
      <c r="CG76" s="48"/>
    </row>
    <row r="77" ht="14.25" customHeight="1">
      <c r="B77" s="206" t="s">
        <v>415</v>
      </c>
      <c r="C77" s="206"/>
      <c r="D77" s="13">
        <f t="shared" ref="D77:D80" si="14">+D76+1</f>
        <v>2</v>
      </c>
      <c r="E77" s="193">
        <f>+E76*(1-Assumptions!$I$74)</f>
        <v>0.0201</v>
      </c>
      <c r="F77" s="48"/>
      <c r="G77" s="48"/>
      <c r="H77" s="48"/>
      <c r="I77" s="48"/>
      <c r="J77" s="48"/>
      <c r="K77" s="48"/>
      <c r="L77" s="48"/>
      <c r="M77" s="48"/>
      <c r="N77" s="48"/>
      <c r="O77" s="48"/>
      <c r="P77" s="48"/>
      <c r="Q77" s="48"/>
      <c r="R77" s="48">
        <f t="shared" ref="R77:BM77" si="13">+F76</f>
        <v>0.03</v>
      </c>
      <c r="S77" s="48">
        <f t="shared" si="13"/>
        <v>0.03</v>
      </c>
      <c r="T77" s="48">
        <f t="shared" si="13"/>
        <v>0.03</v>
      </c>
      <c r="U77" s="48">
        <f t="shared" si="13"/>
        <v>0.03</v>
      </c>
      <c r="V77" s="48">
        <f t="shared" si="13"/>
        <v>0.03</v>
      </c>
      <c r="W77" s="48">
        <f t="shared" si="13"/>
        <v>0.03</v>
      </c>
      <c r="X77" s="48">
        <f t="shared" si="13"/>
        <v>0.03</v>
      </c>
      <c r="Y77" s="48">
        <f t="shared" si="13"/>
        <v>0.03</v>
      </c>
      <c r="Z77" s="48">
        <f t="shared" si="13"/>
        <v>0.03</v>
      </c>
      <c r="AA77" s="48">
        <f t="shared" si="13"/>
        <v>0.03</v>
      </c>
      <c r="AB77" s="48">
        <f t="shared" si="13"/>
        <v>0.03</v>
      </c>
      <c r="AC77" s="48">
        <f t="shared" si="13"/>
        <v>0.03</v>
      </c>
      <c r="AD77" s="48">
        <f t="shared" si="13"/>
        <v>0.0201</v>
      </c>
      <c r="AE77" s="48">
        <f t="shared" si="13"/>
        <v>0.0201</v>
      </c>
      <c r="AF77" s="48">
        <f t="shared" si="13"/>
        <v>0.0201</v>
      </c>
      <c r="AG77" s="48">
        <f t="shared" si="13"/>
        <v>0.0201</v>
      </c>
      <c r="AH77" s="48">
        <f t="shared" si="13"/>
        <v>0.0201</v>
      </c>
      <c r="AI77" s="48">
        <f t="shared" si="13"/>
        <v>0.0201</v>
      </c>
      <c r="AJ77" s="48">
        <f t="shared" si="13"/>
        <v>0.0201</v>
      </c>
      <c r="AK77" s="48">
        <f t="shared" si="13"/>
        <v>0.0201</v>
      </c>
      <c r="AL77" s="48">
        <f t="shared" si="13"/>
        <v>0.0201</v>
      </c>
      <c r="AM77" s="48">
        <f t="shared" si="13"/>
        <v>0.0201</v>
      </c>
      <c r="AN77" s="48">
        <f t="shared" si="13"/>
        <v>0.0201</v>
      </c>
      <c r="AO77" s="48">
        <f t="shared" si="13"/>
        <v>0.0201</v>
      </c>
      <c r="AP77" s="48">
        <f t="shared" si="13"/>
        <v>0.01005</v>
      </c>
      <c r="AQ77" s="48">
        <f t="shared" si="13"/>
        <v>0.01005</v>
      </c>
      <c r="AR77" s="48">
        <f t="shared" si="13"/>
        <v>0.01005</v>
      </c>
      <c r="AS77" s="48">
        <f t="shared" si="13"/>
        <v>0.01005</v>
      </c>
      <c r="AT77" s="48">
        <f t="shared" si="13"/>
        <v>0.01005</v>
      </c>
      <c r="AU77" s="48">
        <f t="shared" si="13"/>
        <v>0.01005</v>
      </c>
      <c r="AV77" s="48">
        <f t="shared" si="13"/>
        <v>0.01005</v>
      </c>
      <c r="AW77" s="48">
        <f t="shared" si="13"/>
        <v>0.01005</v>
      </c>
      <c r="AX77" s="48">
        <f t="shared" si="13"/>
        <v>0.01005</v>
      </c>
      <c r="AY77" s="48">
        <f t="shared" si="13"/>
        <v>0.01005</v>
      </c>
      <c r="AZ77" s="48">
        <f t="shared" si="13"/>
        <v>0.01005</v>
      </c>
      <c r="BA77" s="48">
        <f t="shared" si="13"/>
        <v>0.01005</v>
      </c>
      <c r="BB77" s="48">
        <f t="shared" si="13"/>
        <v>0.01005</v>
      </c>
      <c r="BC77" s="48">
        <f t="shared" si="13"/>
        <v>0.01005</v>
      </c>
      <c r="BD77" s="48">
        <f t="shared" si="13"/>
        <v>0.01005</v>
      </c>
      <c r="BE77" s="48">
        <f t="shared" si="13"/>
        <v>0.01005</v>
      </c>
      <c r="BF77" s="48">
        <f t="shared" si="13"/>
        <v>0.01005</v>
      </c>
      <c r="BG77" s="48">
        <f t="shared" si="13"/>
        <v>0.01005</v>
      </c>
      <c r="BH77" s="48">
        <f t="shared" si="13"/>
        <v>0.01005</v>
      </c>
      <c r="BI77" s="48">
        <f t="shared" si="13"/>
        <v>0.01005</v>
      </c>
      <c r="BJ77" s="48">
        <f t="shared" si="13"/>
        <v>0.01005</v>
      </c>
      <c r="BK77" s="48">
        <f t="shared" si="13"/>
        <v>0.01005</v>
      </c>
      <c r="BL77" s="48">
        <f t="shared" si="13"/>
        <v>0.01005</v>
      </c>
      <c r="BM77" s="48">
        <f t="shared" si="13"/>
        <v>0.01005</v>
      </c>
      <c r="BN77" s="48"/>
      <c r="BO77" s="48"/>
      <c r="BP77" s="48"/>
      <c r="BQ77" s="48"/>
      <c r="BR77" s="48"/>
      <c r="BS77" s="48"/>
      <c r="BT77" s="48"/>
      <c r="BU77" s="48"/>
      <c r="BV77" s="48"/>
      <c r="BW77" s="48"/>
      <c r="BX77" s="48"/>
      <c r="BY77" s="48"/>
      <c r="BZ77" s="48"/>
      <c r="CA77" s="48"/>
      <c r="CB77" s="48"/>
      <c r="CC77" s="48"/>
      <c r="CD77" s="48"/>
      <c r="CE77" s="48"/>
      <c r="CF77" s="48"/>
      <c r="CG77" s="48"/>
    </row>
    <row r="78" ht="14.25" customHeight="1">
      <c r="B78" s="206" t="s">
        <v>415</v>
      </c>
      <c r="C78" s="206"/>
      <c r="D78" s="13">
        <f t="shared" si="14"/>
        <v>3</v>
      </c>
      <c r="E78" s="193">
        <f>+E77*(1-Assumptions!$I$75)</f>
        <v>0.01005</v>
      </c>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f t="shared" ref="AD78:BM78" si="15">+R77</f>
        <v>0.03</v>
      </c>
      <c r="AE78" s="48">
        <f t="shared" si="15"/>
        <v>0.03</v>
      </c>
      <c r="AF78" s="48">
        <f t="shared" si="15"/>
        <v>0.03</v>
      </c>
      <c r="AG78" s="48">
        <f t="shared" si="15"/>
        <v>0.03</v>
      </c>
      <c r="AH78" s="48">
        <f t="shared" si="15"/>
        <v>0.03</v>
      </c>
      <c r="AI78" s="48">
        <f t="shared" si="15"/>
        <v>0.03</v>
      </c>
      <c r="AJ78" s="48">
        <f t="shared" si="15"/>
        <v>0.03</v>
      </c>
      <c r="AK78" s="48">
        <f t="shared" si="15"/>
        <v>0.03</v>
      </c>
      <c r="AL78" s="48">
        <f t="shared" si="15"/>
        <v>0.03</v>
      </c>
      <c r="AM78" s="48">
        <f t="shared" si="15"/>
        <v>0.03</v>
      </c>
      <c r="AN78" s="48">
        <f t="shared" si="15"/>
        <v>0.03</v>
      </c>
      <c r="AO78" s="48">
        <f t="shared" si="15"/>
        <v>0.03</v>
      </c>
      <c r="AP78" s="48">
        <f t="shared" si="15"/>
        <v>0.0201</v>
      </c>
      <c r="AQ78" s="48">
        <f t="shared" si="15"/>
        <v>0.0201</v>
      </c>
      <c r="AR78" s="48">
        <f t="shared" si="15"/>
        <v>0.0201</v>
      </c>
      <c r="AS78" s="48">
        <f t="shared" si="15"/>
        <v>0.0201</v>
      </c>
      <c r="AT78" s="48">
        <f t="shared" si="15"/>
        <v>0.0201</v>
      </c>
      <c r="AU78" s="48">
        <f t="shared" si="15"/>
        <v>0.0201</v>
      </c>
      <c r="AV78" s="48">
        <f t="shared" si="15"/>
        <v>0.0201</v>
      </c>
      <c r="AW78" s="48">
        <f t="shared" si="15"/>
        <v>0.0201</v>
      </c>
      <c r="AX78" s="48">
        <f t="shared" si="15"/>
        <v>0.0201</v>
      </c>
      <c r="AY78" s="48">
        <f t="shared" si="15"/>
        <v>0.0201</v>
      </c>
      <c r="AZ78" s="48">
        <f t="shared" si="15"/>
        <v>0.0201</v>
      </c>
      <c r="BA78" s="48">
        <f t="shared" si="15"/>
        <v>0.0201</v>
      </c>
      <c r="BB78" s="48">
        <f t="shared" si="15"/>
        <v>0.01005</v>
      </c>
      <c r="BC78" s="48">
        <f t="shared" si="15"/>
        <v>0.01005</v>
      </c>
      <c r="BD78" s="48">
        <f t="shared" si="15"/>
        <v>0.01005</v>
      </c>
      <c r="BE78" s="48">
        <f t="shared" si="15"/>
        <v>0.01005</v>
      </c>
      <c r="BF78" s="48">
        <f t="shared" si="15"/>
        <v>0.01005</v>
      </c>
      <c r="BG78" s="48">
        <f t="shared" si="15"/>
        <v>0.01005</v>
      </c>
      <c r="BH78" s="48">
        <f t="shared" si="15"/>
        <v>0.01005</v>
      </c>
      <c r="BI78" s="48">
        <f t="shared" si="15"/>
        <v>0.01005</v>
      </c>
      <c r="BJ78" s="48">
        <f t="shared" si="15"/>
        <v>0.01005</v>
      </c>
      <c r="BK78" s="48">
        <f t="shared" si="15"/>
        <v>0.01005</v>
      </c>
      <c r="BL78" s="48">
        <f t="shared" si="15"/>
        <v>0.01005</v>
      </c>
      <c r="BM78" s="48">
        <f t="shared" si="15"/>
        <v>0.01005</v>
      </c>
      <c r="BN78" s="48"/>
      <c r="BO78" s="48"/>
      <c r="BP78" s="48"/>
      <c r="BQ78" s="48"/>
      <c r="BR78" s="48"/>
      <c r="BS78" s="48"/>
      <c r="BT78" s="48"/>
      <c r="BU78" s="48"/>
      <c r="BV78" s="48"/>
      <c r="BW78" s="48"/>
      <c r="BX78" s="48"/>
      <c r="BY78" s="48"/>
      <c r="BZ78" s="48"/>
      <c r="CA78" s="48"/>
      <c r="CB78" s="48"/>
      <c r="CC78" s="48"/>
      <c r="CD78" s="48"/>
      <c r="CE78" s="48"/>
      <c r="CF78" s="48"/>
      <c r="CG78" s="48"/>
    </row>
    <row r="79" ht="14.25" customHeight="1">
      <c r="B79" s="206" t="s">
        <v>415</v>
      </c>
      <c r="C79" s="206"/>
      <c r="D79" s="13">
        <f t="shared" si="14"/>
        <v>4</v>
      </c>
      <c r="E79" s="48">
        <f t="shared" ref="E79:E80" si="17">+E78</f>
        <v>0.01005</v>
      </c>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f t="shared" ref="AP79:BM79" si="16">+AD78</f>
        <v>0.03</v>
      </c>
      <c r="AQ79" s="48">
        <f t="shared" si="16"/>
        <v>0.03</v>
      </c>
      <c r="AR79" s="48">
        <f t="shared" si="16"/>
        <v>0.03</v>
      </c>
      <c r="AS79" s="48">
        <f t="shared" si="16"/>
        <v>0.03</v>
      </c>
      <c r="AT79" s="48">
        <f t="shared" si="16"/>
        <v>0.03</v>
      </c>
      <c r="AU79" s="48">
        <f t="shared" si="16"/>
        <v>0.03</v>
      </c>
      <c r="AV79" s="48">
        <f t="shared" si="16"/>
        <v>0.03</v>
      </c>
      <c r="AW79" s="48">
        <f t="shared" si="16"/>
        <v>0.03</v>
      </c>
      <c r="AX79" s="48">
        <f t="shared" si="16"/>
        <v>0.03</v>
      </c>
      <c r="AY79" s="48">
        <f t="shared" si="16"/>
        <v>0.03</v>
      </c>
      <c r="AZ79" s="48">
        <f t="shared" si="16"/>
        <v>0.03</v>
      </c>
      <c r="BA79" s="48">
        <f t="shared" si="16"/>
        <v>0.03</v>
      </c>
      <c r="BB79" s="48">
        <f t="shared" si="16"/>
        <v>0.0201</v>
      </c>
      <c r="BC79" s="48">
        <f t="shared" si="16"/>
        <v>0.0201</v>
      </c>
      <c r="BD79" s="48">
        <f t="shared" si="16"/>
        <v>0.0201</v>
      </c>
      <c r="BE79" s="48">
        <f t="shared" si="16"/>
        <v>0.0201</v>
      </c>
      <c r="BF79" s="48">
        <f t="shared" si="16"/>
        <v>0.0201</v>
      </c>
      <c r="BG79" s="48">
        <f t="shared" si="16"/>
        <v>0.0201</v>
      </c>
      <c r="BH79" s="48">
        <f t="shared" si="16"/>
        <v>0.0201</v>
      </c>
      <c r="BI79" s="48">
        <f t="shared" si="16"/>
        <v>0.0201</v>
      </c>
      <c r="BJ79" s="48">
        <f t="shared" si="16"/>
        <v>0.0201</v>
      </c>
      <c r="BK79" s="48">
        <f t="shared" si="16"/>
        <v>0.0201</v>
      </c>
      <c r="BL79" s="48">
        <f t="shared" si="16"/>
        <v>0.0201</v>
      </c>
      <c r="BM79" s="48">
        <f t="shared" si="16"/>
        <v>0.0201</v>
      </c>
      <c r="BN79" s="48"/>
      <c r="BO79" s="48"/>
      <c r="BP79" s="48"/>
      <c r="BQ79" s="48"/>
      <c r="BR79" s="48"/>
      <c r="BS79" s="48"/>
      <c r="BT79" s="48"/>
      <c r="BU79" s="48"/>
      <c r="BV79" s="48"/>
      <c r="BW79" s="48"/>
      <c r="BX79" s="48"/>
      <c r="BY79" s="48"/>
      <c r="BZ79" s="48"/>
      <c r="CA79" s="48"/>
      <c r="CB79" s="48"/>
      <c r="CC79" s="48"/>
      <c r="CD79" s="48"/>
      <c r="CE79" s="48"/>
      <c r="CF79" s="48"/>
      <c r="CG79" s="48"/>
    </row>
    <row r="80" ht="14.25" customHeight="1">
      <c r="B80" s="206" t="s">
        <v>415</v>
      </c>
      <c r="C80" s="206"/>
      <c r="D80" s="13">
        <f t="shared" si="14"/>
        <v>5</v>
      </c>
      <c r="E80" s="48">
        <f t="shared" si="17"/>
        <v>0.01005</v>
      </c>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f t="shared" ref="BB80:BM80" si="18">+AP79</f>
        <v>0.03</v>
      </c>
      <c r="BC80" s="48">
        <f t="shared" si="18"/>
        <v>0.03</v>
      </c>
      <c r="BD80" s="48">
        <f t="shared" si="18"/>
        <v>0.03</v>
      </c>
      <c r="BE80" s="48">
        <f t="shared" si="18"/>
        <v>0.03</v>
      </c>
      <c r="BF80" s="48">
        <f t="shared" si="18"/>
        <v>0.03</v>
      </c>
      <c r="BG80" s="48">
        <f t="shared" si="18"/>
        <v>0.03</v>
      </c>
      <c r="BH80" s="48">
        <f t="shared" si="18"/>
        <v>0.03</v>
      </c>
      <c r="BI80" s="48">
        <f t="shared" si="18"/>
        <v>0.03</v>
      </c>
      <c r="BJ80" s="48">
        <f t="shared" si="18"/>
        <v>0.03</v>
      </c>
      <c r="BK80" s="48">
        <f t="shared" si="18"/>
        <v>0.03</v>
      </c>
      <c r="BL80" s="48">
        <f t="shared" si="18"/>
        <v>0.03</v>
      </c>
      <c r="BM80" s="48">
        <f t="shared" si="18"/>
        <v>0.03</v>
      </c>
      <c r="BN80" s="48"/>
      <c r="BO80" s="48"/>
      <c r="BP80" s="48"/>
      <c r="BQ80" s="48"/>
      <c r="BR80" s="48"/>
      <c r="BS80" s="48"/>
      <c r="BT80" s="48"/>
      <c r="BU80" s="48"/>
      <c r="BV80" s="48"/>
      <c r="BW80" s="48"/>
      <c r="BX80" s="48"/>
      <c r="BY80" s="48"/>
      <c r="BZ80" s="48"/>
      <c r="CA80" s="48"/>
      <c r="CB80" s="48"/>
      <c r="CC80" s="48"/>
      <c r="CD80" s="48"/>
      <c r="CE80" s="48"/>
      <c r="CF80" s="48"/>
      <c r="CG80" s="48"/>
    </row>
    <row r="81" ht="14.25" customHeight="1">
      <c r="B81" s="206"/>
      <c r="C81" s="206"/>
    </row>
    <row r="82" ht="14.25" customHeight="1">
      <c r="A82" s="13" t="s">
        <v>416</v>
      </c>
      <c r="B82" s="206"/>
      <c r="C82" s="206"/>
    </row>
    <row r="83" ht="14.25" customHeight="1">
      <c r="B83" s="206" t="str">
        <f t="shared" ref="B83:B87" si="20">+B70</f>
        <v>B2B - Mid-Market Customers (year 1)</v>
      </c>
      <c r="C83" s="206"/>
      <c r="F83" s="57">
        <f t="shared" ref="F83:BM83" si="19">+F70*F76*F$68</f>
        <v>25</v>
      </c>
      <c r="G83" s="57">
        <f t="shared" si="19"/>
        <v>77.70833333</v>
      </c>
      <c r="H83" s="57">
        <f t="shared" si="19"/>
        <v>130.9704861</v>
      </c>
      <c r="I83" s="57">
        <f t="shared" si="19"/>
        <v>185.0383825</v>
      </c>
      <c r="J83" s="57">
        <f t="shared" si="19"/>
        <v>266.4309499</v>
      </c>
      <c r="K83" s="57">
        <f t="shared" si="19"/>
        <v>348.0924103</v>
      </c>
      <c r="L83" s="57">
        <f t="shared" si="19"/>
        <v>430.3775849</v>
      </c>
      <c r="M83" s="57">
        <f t="shared" si="19"/>
        <v>539.913113</v>
      </c>
      <c r="N83" s="57">
        <f t="shared" si="19"/>
        <v>649.7564536</v>
      </c>
      <c r="O83" s="57">
        <f t="shared" si="19"/>
        <v>760.3819603</v>
      </c>
      <c r="P83" s="57">
        <f t="shared" si="19"/>
        <v>898.5429401</v>
      </c>
      <c r="Q83" s="57">
        <f t="shared" si="19"/>
        <v>1037.431569</v>
      </c>
      <c r="R83" s="57">
        <f t="shared" si="19"/>
        <v>669.0136828</v>
      </c>
      <c r="S83" s="57">
        <f t="shared" si="19"/>
        <v>643.9256697</v>
      </c>
      <c r="T83" s="57">
        <f t="shared" si="19"/>
        <v>619.7784571</v>
      </c>
      <c r="U83" s="57">
        <f t="shared" si="19"/>
        <v>596.5367649</v>
      </c>
      <c r="V83" s="57">
        <f t="shared" si="19"/>
        <v>574.1666363</v>
      </c>
      <c r="W83" s="57">
        <f t="shared" si="19"/>
        <v>552.6353874</v>
      </c>
      <c r="X83" s="57">
        <f t="shared" si="19"/>
        <v>531.9115604</v>
      </c>
      <c r="Y83" s="57">
        <f t="shared" si="19"/>
        <v>511.9648769</v>
      </c>
      <c r="Z83" s="57">
        <f t="shared" si="19"/>
        <v>492.766194</v>
      </c>
      <c r="AA83" s="57">
        <f t="shared" si="19"/>
        <v>474.2874617</v>
      </c>
      <c r="AB83" s="57">
        <f t="shared" si="19"/>
        <v>456.5016819</v>
      </c>
      <c r="AC83" s="57">
        <f t="shared" si="19"/>
        <v>439.3828688</v>
      </c>
      <c r="AD83" s="57">
        <f t="shared" si="19"/>
        <v>212.3683866</v>
      </c>
      <c r="AE83" s="57">
        <f t="shared" si="19"/>
        <v>205.2894404</v>
      </c>
      <c r="AF83" s="57">
        <f t="shared" si="19"/>
        <v>198.446459</v>
      </c>
      <c r="AG83" s="57">
        <f t="shared" si="19"/>
        <v>191.8315771</v>
      </c>
      <c r="AH83" s="57">
        <f t="shared" si="19"/>
        <v>185.4371912</v>
      </c>
      <c r="AI83" s="57">
        <f t="shared" si="19"/>
        <v>179.2559515</v>
      </c>
      <c r="AJ83" s="57">
        <f t="shared" si="19"/>
        <v>173.2807531</v>
      </c>
      <c r="AK83" s="57">
        <f t="shared" si="19"/>
        <v>167.504728</v>
      </c>
      <c r="AL83" s="57">
        <f t="shared" si="19"/>
        <v>161.921237</v>
      </c>
      <c r="AM83" s="57">
        <f t="shared" si="19"/>
        <v>156.5238625</v>
      </c>
      <c r="AN83" s="57">
        <f t="shared" si="19"/>
        <v>151.3064004</v>
      </c>
      <c r="AO83" s="57">
        <f t="shared" si="19"/>
        <v>146.2628537</v>
      </c>
      <c r="AP83" s="57">
        <f t="shared" si="19"/>
        <v>141.9968538</v>
      </c>
      <c r="AQ83" s="57">
        <f t="shared" si="19"/>
        <v>137.8552789</v>
      </c>
      <c r="AR83" s="57">
        <f t="shared" si="19"/>
        <v>133.8344999</v>
      </c>
      <c r="AS83" s="57">
        <f t="shared" si="19"/>
        <v>129.9309937</v>
      </c>
      <c r="AT83" s="57">
        <f t="shared" si="19"/>
        <v>126.1413397</v>
      </c>
      <c r="AU83" s="57">
        <f t="shared" si="19"/>
        <v>122.4622173</v>
      </c>
      <c r="AV83" s="57">
        <f t="shared" si="19"/>
        <v>118.8904026</v>
      </c>
      <c r="AW83" s="57">
        <f t="shared" si="19"/>
        <v>115.4227659</v>
      </c>
      <c r="AX83" s="57">
        <f t="shared" si="19"/>
        <v>112.0562685</v>
      </c>
      <c r="AY83" s="57">
        <f t="shared" si="19"/>
        <v>108.7879607</v>
      </c>
      <c r="AZ83" s="57">
        <f t="shared" si="19"/>
        <v>105.6149785</v>
      </c>
      <c r="BA83" s="57">
        <f t="shared" si="19"/>
        <v>102.5345417</v>
      </c>
      <c r="BB83" s="57">
        <f t="shared" si="19"/>
        <v>99.97117811</v>
      </c>
      <c r="BC83" s="57">
        <f t="shared" si="19"/>
        <v>97.47189866</v>
      </c>
      <c r="BD83" s="57">
        <f t="shared" si="19"/>
        <v>95.03510119</v>
      </c>
      <c r="BE83" s="57">
        <f t="shared" si="19"/>
        <v>92.65922366</v>
      </c>
      <c r="BF83" s="57">
        <f t="shared" si="19"/>
        <v>90.34274307</v>
      </c>
      <c r="BG83" s="57">
        <f t="shared" si="19"/>
        <v>88.08417449</v>
      </c>
      <c r="BH83" s="57">
        <f t="shared" si="19"/>
        <v>85.88207013</v>
      </c>
      <c r="BI83" s="57">
        <f t="shared" si="19"/>
        <v>83.73501838</v>
      </c>
      <c r="BJ83" s="57">
        <f t="shared" si="19"/>
        <v>81.64164292</v>
      </c>
      <c r="BK83" s="57">
        <f t="shared" si="19"/>
        <v>79.60060184</v>
      </c>
      <c r="BL83" s="57">
        <f t="shared" si="19"/>
        <v>77.6105868</v>
      </c>
      <c r="BM83" s="57">
        <f t="shared" si="19"/>
        <v>75.67032213</v>
      </c>
    </row>
    <row r="84" ht="14.25" customHeight="1">
      <c r="B84" s="206" t="str">
        <f t="shared" si="20"/>
        <v>B2B - Mid-Market Customers (year 2)</v>
      </c>
      <c r="C84" s="206"/>
      <c r="F84" s="57">
        <f t="shared" ref="F84:BM84" si="21">+F71*F77*F$68</f>
        <v>0</v>
      </c>
      <c r="G84" s="57">
        <f t="shared" si="21"/>
        <v>0</v>
      </c>
      <c r="H84" s="57">
        <f t="shared" si="21"/>
        <v>0</v>
      </c>
      <c r="I84" s="57">
        <f t="shared" si="21"/>
        <v>0</v>
      </c>
      <c r="J84" s="57">
        <f t="shared" si="21"/>
        <v>0</v>
      </c>
      <c r="K84" s="57">
        <f t="shared" si="21"/>
        <v>0</v>
      </c>
      <c r="L84" s="57">
        <f t="shared" si="21"/>
        <v>0</v>
      </c>
      <c r="M84" s="57">
        <f t="shared" si="21"/>
        <v>0</v>
      </c>
      <c r="N84" s="57">
        <f t="shared" si="21"/>
        <v>0</v>
      </c>
      <c r="O84" s="57">
        <f t="shared" si="21"/>
        <v>0</v>
      </c>
      <c r="P84" s="57">
        <f t="shared" si="21"/>
        <v>0</v>
      </c>
      <c r="Q84" s="57">
        <f t="shared" si="21"/>
        <v>0</v>
      </c>
      <c r="R84" s="57">
        <f t="shared" si="21"/>
        <v>207.9008966</v>
      </c>
      <c r="S84" s="57">
        <f t="shared" si="21"/>
        <v>414.1375813</v>
      </c>
      <c r="T84" s="57">
        <f t="shared" si="21"/>
        <v>645.5130277</v>
      </c>
      <c r="U84" s="57">
        <f t="shared" si="21"/>
        <v>875.3643434</v>
      </c>
      <c r="V84" s="57">
        <f t="shared" si="21"/>
        <v>1130.570879</v>
      </c>
      <c r="W84" s="57">
        <f t="shared" si="21"/>
        <v>1384.549786</v>
      </c>
      <c r="X84" s="57">
        <f t="shared" si="21"/>
        <v>1664.264508</v>
      </c>
      <c r="Y84" s="57">
        <f t="shared" si="21"/>
        <v>1943.220756</v>
      </c>
      <c r="Z84" s="57">
        <f t="shared" si="21"/>
        <v>2248.475438</v>
      </c>
      <c r="AA84" s="57">
        <f t="shared" si="21"/>
        <v>2553.633106</v>
      </c>
      <c r="AB84" s="57">
        <f t="shared" si="21"/>
        <v>2885.855401</v>
      </c>
      <c r="AC84" s="57">
        <f t="shared" si="21"/>
        <v>3218.858043</v>
      </c>
      <c r="AD84" s="57">
        <f t="shared" si="21"/>
        <v>2084.747059</v>
      </c>
      <c r="AE84" s="57">
        <f t="shared" si="21"/>
        <v>2015.255491</v>
      </c>
      <c r="AF84" s="57">
        <f t="shared" si="21"/>
        <v>1948.080308</v>
      </c>
      <c r="AG84" s="57">
        <f t="shared" si="21"/>
        <v>1883.144297</v>
      </c>
      <c r="AH84" s="57">
        <f t="shared" si="21"/>
        <v>1820.372821</v>
      </c>
      <c r="AI84" s="57">
        <f t="shared" si="21"/>
        <v>1759.693727</v>
      </c>
      <c r="AJ84" s="57">
        <f t="shared" si="21"/>
        <v>1701.037269</v>
      </c>
      <c r="AK84" s="57">
        <f t="shared" si="21"/>
        <v>1644.336027</v>
      </c>
      <c r="AL84" s="57">
        <f t="shared" si="21"/>
        <v>1589.524826</v>
      </c>
      <c r="AM84" s="57">
        <f t="shared" si="21"/>
        <v>1536.540665</v>
      </c>
      <c r="AN84" s="57">
        <f t="shared" si="21"/>
        <v>1485.322643</v>
      </c>
      <c r="AO84" s="57">
        <f t="shared" si="21"/>
        <v>1435.811888</v>
      </c>
      <c r="AP84" s="57">
        <f t="shared" si="21"/>
        <v>696.9670207</v>
      </c>
      <c r="AQ84" s="57">
        <f t="shared" si="21"/>
        <v>676.638816</v>
      </c>
      <c r="AR84" s="57">
        <f t="shared" si="21"/>
        <v>656.9035172</v>
      </c>
      <c r="AS84" s="57">
        <f t="shared" si="21"/>
        <v>637.7438312</v>
      </c>
      <c r="AT84" s="57">
        <f t="shared" si="21"/>
        <v>619.1429695</v>
      </c>
      <c r="AU84" s="57">
        <f t="shared" si="21"/>
        <v>601.0846329</v>
      </c>
      <c r="AV84" s="57">
        <f t="shared" si="21"/>
        <v>583.5529978</v>
      </c>
      <c r="AW84" s="57">
        <f t="shared" si="21"/>
        <v>566.532702</v>
      </c>
      <c r="AX84" s="57">
        <f t="shared" si="21"/>
        <v>550.0088315</v>
      </c>
      <c r="AY84" s="57">
        <f t="shared" si="21"/>
        <v>533.9669073</v>
      </c>
      <c r="AZ84" s="57">
        <f t="shared" si="21"/>
        <v>518.3928725</v>
      </c>
      <c r="BA84" s="57">
        <f t="shared" si="21"/>
        <v>503.2730804</v>
      </c>
      <c r="BB84" s="57">
        <f t="shared" si="21"/>
        <v>490.6912533</v>
      </c>
      <c r="BC84" s="57">
        <f t="shared" si="21"/>
        <v>478.423972</v>
      </c>
      <c r="BD84" s="57">
        <f t="shared" si="21"/>
        <v>466.4633727</v>
      </c>
      <c r="BE84" s="57">
        <f t="shared" si="21"/>
        <v>454.8017884</v>
      </c>
      <c r="BF84" s="57">
        <f t="shared" si="21"/>
        <v>443.4317437</v>
      </c>
      <c r="BG84" s="57">
        <f t="shared" si="21"/>
        <v>432.3459501</v>
      </c>
      <c r="BH84" s="57">
        <f t="shared" si="21"/>
        <v>421.5373013</v>
      </c>
      <c r="BI84" s="57">
        <f t="shared" si="21"/>
        <v>410.9988688</v>
      </c>
      <c r="BJ84" s="57">
        <f t="shared" si="21"/>
        <v>400.7238971</v>
      </c>
      <c r="BK84" s="57">
        <f t="shared" si="21"/>
        <v>390.7057997</v>
      </c>
      <c r="BL84" s="57">
        <f t="shared" si="21"/>
        <v>380.9381547</v>
      </c>
      <c r="BM84" s="57">
        <f t="shared" si="21"/>
        <v>371.4147008</v>
      </c>
    </row>
    <row r="85" ht="14.25" customHeight="1">
      <c r="B85" s="206" t="str">
        <f t="shared" si="20"/>
        <v>B2B - Mid-Market Customers (year 3)</v>
      </c>
      <c r="C85" s="206"/>
      <c r="F85" s="57">
        <f t="shared" ref="F85:BM85" si="22">+F72*F78*F$68</f>
        <v>0</v>
      </c>
      <c r="G85" s="57">
        <f t="shared" si="22"/>
        <v>0</v>
      </c>
      <c r="H85" s="57">
        <f t="shared" si="22"/>
        <v>0</v>
      </c>
      <c r="I85" s="57">
        <f t="shared" si="22"/>
        <v>0</v>
      </c>
      <c r="J85" s="57">
        <f t="shared" si="22"/>
        <v>0</v>
      </c>
      <c r="K85" s="57">
        <f t="shared" si="22"/>
        <v>0</v>
      </c>
      <c r="L85" s="57">
        <f t="shared" si="22"/>
        <v>0</v>
      </c>
      <c r="M85" s="57">
        <f t="shared" si="22"/>
        <v>0</v>
      </c>
      <c r="N85" s="57">
        <f t="shared" si="22"/>
        <v>0</v>
      </c>
      <c r="O85" s="57">
        <f t="shared" si="22"/>
        <v>0</v>
      </c>
      <c r="P85" s="57">
        <f t="shared" si="22"/>
        <v>0</v>
      </c>
      <c r="Q85" s="57">
        <f t="shared" si="22"/>
        <v>0</v>
      </c>
      <c r="R85" s="57">
        <f t="shared" si="22"/>
        <v>0</v>
      </c>
      <c r="S85" s="57">
        <f t="shared" si="22"/>
        <v>0</v>
      </c>
      <c r="T85" s="57">
        <f t="shared" si="22"/>
        <v>0</v>
      </c>
      <c r="U85" s="57">
        <f t="shared" si="22"/>
        <v>0</v>
      </c>
      <c r="V85" s="57">
        <f t="shared" si="22"/>
        <v>0</v>
      </c>
      <c r="W85" s="57">
        <f t="shared" si="22"/>
        <v>0</v>
      </c>
      <c r="X85" s="57">
        <f t="shared" si="22"/>
        <v>0</v>
      </c>
      <c r="Y85" s="57">
        <f t="shared" si="22"/>
        <v>0</v>
      </c>
      <c r="Z85" s="57">
        <f t="shared" si="22"/>
        <v>0</v>
      </c>
      <c r="AA85" s="57">
        <f t="shared" si="22"/>
        <v>0</v>
      </c>
      <c r="AB85" s="57">
        <f t="shared" si="22"/>
        <v>0</v>
      </c>
      <c r="AC85" s="57">
        <f t="shared" si="22"/>
        <v>0</v>
      </c>
      <c r="AD85" s="57">
        <f t="shared" si="22"/>
        <v>475.479329</v>
      </c>
      <c r="AE85" s="57">
        <f t="shared" si="22"/>
        <v>944.4458134</v>
      </c>
      <c r="AF85" s="57">
        <f t="shared" si="22"/>
        <v>1433.833372</v>
      </c>
      <c r="AG85" s="57">
        <f t="shared" si="22"/>
        <v>1917.201465</v>
      </c>
      <c r="AH85" s="57">
        <f t="shared" si="22"/>
        <v>2421.515416</v>
      </c>
      <c r="AI85" s="57">
        <f t="shared" si="22"/>
        <v>2920.367435</v>
      </c>
      <c r="AJ85" s="57">
        <f t="shared" si="22"/>
        <v>3440.757014</v>
      </c>
      <c r="AK85" s="57">
        <f t="shared" si="22"/>
        <v>3956.312031</v>
      </c>
      <c r="AL85" s="57">
        <f t="shared" si="22"/>
        <v>4494.069227</v>
      </c>
      <c r="AM85" s="57">
        <f t="shared" si="22"/>
        <v>5027.695396</v>
      </c>
      <c r="AN85" s="57">
        <f t="shared" si="22"/>
        <v>5584.26795</v>
      </c>
      <c r="AO85" s="57">
        <f t="shared" si="22"/>
        <v>6137.496206</v>
      </c>
      <c r="AP85" s="57">
        <f t="shared" si="22"/>
        <v>3992.185553</v>
      </c>
      <c r="AQ85" s="57">
        <f t="shared" si="22"/>
        <v>3875.746808</v>
      </c>
      <c r="AR85" s="57">
        <f t="shared" si="22"/>
        <v>3762.704193</v>
      </c>
      <c r="AS85" s="57">
        <f t="shared" si="22"/>
        <v>3652.958654</v>
      </c>
      <c r="AT85" s="57">
        <f t="shared" si="22"/>
        <v>3546.414026</v>
      </c>
      <c r="AU85" s="57">
        <f t="shared" si="22"/>
        <v>3442.97695</v>
      </c>
      <c r="AV85" s="57">
        <f t="shared" si="22"/>
        <v>3342.556789</v>
      </c>
      <c r="AW85" s="57">
        <f t="shared" si="22"/>
        <v>3245.06555</v>
      </c>
      <c r="AX85" s="57">
        <f t="shared" si="22"/>
        <v>3150.417804</v>
      </c>
      <c r="AY85" s="57">
        <f t="shared" si="22"/>
        <v>3058.530618</v>
      </c>
      <c r="AZ85" s="57">
        <f t="shared" si="22"/>
        <v>2969.323475</v>
      </c>
      <c r="BA85" s="57">
        <f t="shared" si="22"/>
        <v>2882.718207</v>
      </c>
      <c r="BB85" s="57">
        <f t="shared" si="22"/>
        <v>1405.325126</v>
      </c>
      <c r="BC85" s="57">
        <f t="shared" si="22"/>
        <v>1370.191998</v>
      </c>
      <c r="BD85" s="57">
        <f t="shared" si="22"/>
        <v>1335.937198</v>
      </c>
      <c r="BE85" s="57">
        <f t="shared" si="22"/>
        <v>1302.538768</v>
      </c>
      <c r="BF85" s="57">
        <f t="shared" si="22"/>
        <v>1269.975299</v>
      </c>
      <c r="BG85" s="57">
        <f t="shared" si="22"/>
        <v>1238.225916</v>
      </c>
      <c r="BH85" s="57">
        <f t="shared" si="22"/>
        <v>1207.270268</v>
      </c>
      <c r="BI85" s="57">
        <f t="shared" si="22"/>
        <v>1177.088512</v>
      </c>
      <c r="BJ85" s="57">
        <f t="shared" si="22"/>
        <v>1147.661299</v>
      </c>
      <c r="BK85" s="57">
        <f t="shared" si="22"/>
        <v>1118.969767</v>
      </c>
      <c r="BL85" s="57">
        <f t="shared" si="22"/>
        <v>1090.995522</v>
      </c>
      <c r="BM85" s="57">
        <f t="shared" si="22"/>
        <v>1063.720634</v>
      </c>
    </row>
    <row r="86" ht="14.25" customHeight="1">
      <c r="B86" s="206" t="str">
        <f t="shared" si="20"/>
        <v>B2B - Mid-Market Customers (year 4)</v>
      </c>
      <c r="C86" s="206"/>
      <c r="F86" s="57">
        <f t="shared" ref="F86:BM86" si="23">+F73*F79*F$68</f>
        <v>0</v>
      </c>
      <c r="G86" s="57">
        <f t="shared" si="23"/>
        <v>0</v>
      </c>
      <c r="H86" s="57">
        <f t="shared" si="23"/>
        <v>0</v>
      </c>
      <c r="I86" s="57">
        <f t="shared" si="23"/>
        <v>0</v>
      </c>
      <c r="J86" s="57">
        <f t="shared" si="23"/>
        <v>0</v>
      </c>
      <c r="K86" s="57">
        <f t="shared" si="23"/>
        <v>0</v>
      </c>
      <c r="L86" s="57">
        <f t="shared" si="23"/>
        <v>0</v>
      </c>
      <c r="M86" s="57">
        <f t="shared" si="23"/>
        <v>0</v>
      </c>
      <c r="N86" s="57">
        <f t="shared" si="23"/>
        <v>0</v>
      </c>
      <c r="O86" s="57">
        <f t="shared" si="23"/>
        <v>0</v>
      </c>
      <c r="P86" s="57">
        <f t="shared" si="23"/>
        <v>0</v>
      </c>
      <c r="Q86" s="57">
        <f t="shared" si="23"/>
        <v>0</v>
      </c>
      <c r="R86" s="57">
        <f t="shared" si="23"/>
        <v>0</v>
      </c>
      <c r="S86" s="57">
        <f t="shared" si="23"/>
        <v>0</v>
      </c>
      <c r="T86" s="57">
        <f t="shared" si="23"/>
        <v>0</v>
      </c>
      <c r="U86" s="57">
        <f t="shared" si="23"/>
        <v>0</v>
      </c>
      <c r="V86" s="57">
        <f t="shared" si="23"/>
        <v>0</v>
      </c>
      <c r="W86" s="57">
        <f t="shared" si="23"/>
        <v>0</v>
      </c>
      <c r="X86" s="57">
        <f t="shared" si="23"/>
        <v>0</v>
      </c>
      <c r="Y86" s="57">
        <f t="shared" si="23"/>
        <v>0</v>
      </c>
      <c r="Z86" s="57">
        <f t="shared" si="23"/>
        <v>0</v>
      </c>
      <c r="AA86" s="57">
        <f t="shared" si="23"/>
        <v>0</v>
      </c>
      <c r="AB86" s="57">
        <f t="shared" si="23"/>
        <v>0</v>
      </c>
      <c r="AC86" s="57">
        <f t="shared" si="23"/>
        <v>0</v>
      </c>
      <c r="AD86" s="57">
        <f t="shared" si="23"/>
        <v>0</v>
      </c>
      <c r="AE86" s="57">
        <f t="shared" si="23"/>
        <v>0</v>
      </c>
      <c r="AF86" s="57">
        <f t="shared" si="23"/>
        <v>0</v>
      </c>
      <c r="AG86" s="57">
        <f t="shared" si="23"/>
        <v>0</v>
      </c>
      <c r="AH86" s="57">
        <f t="shared" si="23"/>
        <v>0</v>
      </c>
      <c r="AI86" s="57">
        <f t="shared" si="23"/>
        <v>0</v>
      </c>
      <c r="AJ86" s="57">
        <f t="shared" si="23"/>
        <v>0</v>
      </c>
      <c r="AK86" s="57">
        <f t="shared" si="23"/>
        <v>0</v>
      </c>
      <c r="AL86" s="57">
        <f t="shared" si="23"/>
        <v>0</v>
      </c>
      <c r="AM86" s="57">
        <f t="shared" si="23"/>
        <v>0</v>
      </c>
      <c r="AN86" s="57">
        <f t="shared" si="23"/>
        <v>0</v>
      </c>
      <c r="AO86" s="57">
        <f t="shared" si="23"/>
        <v>0</v>
      </c>
      <c r="AP86" s="57">
        <f t="shared" si="23"/>
        <v>776.7591575</v>
      </c>
      <c r="AQ86" s="57">
        <f t="shared" si="23"/>
        <v>1544.083206</v>
      </c>
      <c r="AR86" s="57">
        <f t="shared" si="23"/>
        <v>2329.026151</v>
      </c>
      <c r="AS86" s="57">
        <f t="shared" si="23"/>
        <v>3105.374074</v>
      </c>
      <c r="AT86" s="57">
        <f t="shared" si="23"/>
        <v>3900.199631</v>
      </c>
      <c r="AU86" s="57">
        <f t="shared" si="23"/>
        <v>4687.308734</v>
      </c>
      <c r="AV86" s="57">
        <f t="shared" si="23"/>
        <v>5493.795085</v>
      </c>
      <c r="AW86" s="57">
        <f t="shared" si="23"/>
        <v>6293.486899</v>
      </c>
      <c r="AX86" s="57">
        <f t="shared" si="23"/>
        <v>7113.501468</v>
      </c>
      <c r="AY86" s="57">
        <f t="shared" si="23"/>
        <v>7927.69193</v>
      </c>
      <c r="AZ86" s="57">
        <f t="shared" si="23"/>
        <v>8763.201874</v>
      </c>
      <c r="BA86" s="57">
        <f t="shared" si="23"/>
        <v>9593.912149</v>
      </c>
      <c r="BB86" s="57">
        <f t="shared" si="23"/>
        <v>6267.223111</v>
      </c>
      <c r="BC86" s="57">
        <f t="shared" si="23"/>
        <v>6110.542534</v>
      </c>
      <c r="BD86" s="57">
        <f t="shared" si="23"/>
        <v>5957.77897</v>
      </c>
      <c r="BE86" s="57">
        <f t="shared" si="23"/>
        <v>5808.834496</v>
      </c>
      <c r="BF86" s="57">
        <f t="shared" si="23"/>
        <v>5663.613634</v>
      </c>
      <c r="BG86" s="57">
        <f t="shared" si="23"/>
        <v>5522.023293</v>
      </c>
      <c r="BH86" s="57">
        <f t="shared" si="23"/>
        <v>5383.97271</v>
      </c>
      <c r="BI86" s="57">
        <f t="shared" si="23"/>
        <v>5249.373393</v>
      </c>
      <c r="BJ86" s="57">
        <f t="shared" si="23"/>
        <v>5118.139058</v>
      </c>
      <c r="BK86" s="57">
        <f t="shared" si="23"/>
        <v>4990.185581</v>
      </c>
      <c r="BL86" s="57">
        <f t="shared" si="23"/>
        <v>4865.430942</v>
      </c>
      <c r="BM86" s="57">
        <f t="shared" si="23"/>
        <v>4743.795168</v>
      </c>
    </row>
    <row r="87" ht="14.25" customHeight="1">
      <c r="B87" s="206" t="str">
        <f t="shared" si="20"/>
        <v>B2B - Mid-Market Customers (year 5)</v>
      </c>
      <c r="C87" s="206"/>
      <c r="F87" s="57">
        <f t="shared" ref="F87:BM87" si="24">+F74*F80*F$68</f>
        <v>0</v>
      </c>
      <c r="G87" s="57">
        <f t="shared" si="24"/>
        <v>0</v>
      </c>
      <c r="H87" s="57">
        <f t="shared" si="24"/>
        <v>0</v>
      </c>
      <c r="I87" s="57">
        <f t="shared" si="24"/>
        <v>0</v>
      </c>
      <c r="J87" s="57">
        <f t="shared" si="24"/>
        <v>0</v>
      </c>
      <c r="K87" s="57">
        <f t="shared" si="24"/>
        <v>0</v>
      </c>
      <c r="L87" s="57">
        <f t="shared" si="24"/>
        <v>0</v>
      </c>
      <c r="M87" s="57">
        <f t="shared" si="24"/>
        <v>0</v>
      </c>
      <c r="N87" s="57">
        <f t="shared" si="24"/>
        <v>0</v>
      </c>
      <c r="O87" s="57">
        <f t="shared" si="24"/>
        <v>0</v>
      </c>
      <c r="P87" s="57">
        <f t="shared" si="24"/>
        <v>0</v>
      </c>
      <c r="Q87" s="57">
        <f t="shared" si="24"/>
        <v>0</v>
      </c>
      <c r="R87" s="57">
        <f t="shared" si="24"/>
        <v>0</v>
      </c>
      <c r="S87" s="57">
        <f t="shared" si="24"/>
        <v>0</v>
      </c>
      <c r="T87" s="57">
        <f t="shared" si="24"/>
        <v>0</v>
      </c>
      <c r="U87" s="57">
        <f t="shared" si="24"/>
        <v>0</v>
      </c>
      <c r="V87" s="57">
        <f t="shared" si="24"/>
        <v>0</v>
      </c>
      <c r="W87" s="57">
        <f t="shared" si="24"/>
        <v>0</v>
      </c>
      <c r="X87" s="57">
        <f t="shared" si="24"/>
        <v>0</v>
      </c>
      <c r="Y87" s="57">
        <f t="shared" si="24"/>
        <v>0</v>
      </c>
      <c r="Z87" s="57">
        <f t="shared" si="24"/>
        <v>0</v>
      </c>
      <c r="AA87" s="57">
        <f t="shared" si="24"/>
        <v>0</v>
      </c>
      <c r="AB87" s="57">
        <f t="shared" si="24"/>
        <v>0</v>
      </c>
      <c r="AC87" s="57">
        <f t="shared" si="24"/>
        <v>0</v>
      </c>
      <c r="AD87" s="57">
        <f t="shared" si="24"/>
        <v>0</v>
      </c>
      <c r="AE87" s="57">
        <f t="shared" si="24"/>
        <v>0</v>
      </c>
      <c r="AF87" s="57">
        <f t="shared" si="24"/>
        <v>0</v>
      </c>
      <c r="AG87" s="57">
        <f t="shared" si="24"/>
        <v>0</v>
      </c>
      <c r="AH87" s="57">
        <f t="shared" si="24"/>
        <v>0</v>
      </c>
      <c r="AI87" s="57">
        <f t="shared" si="24"/>
        <v>0</v>
      </c>
      <c r="AJ87" s="57">
        <f t="shared" si="24"/>
        <v>0</v>
      </c>
      <c r="AK87" s="57">
        <f t="shared" si="24"/>
        <v>0</v>
      </c>
      <c r="AL87" s="57">
        <f t="shared" si="24"/>
        <v>0</v>
      </c>
      <c r="AM87" s="57">
        <f t="shared" si="24"/>
        <v>0</v>
      </c>
      <c r="AN87" s="57">
        <f t="shared" si="24"/>
        <v>0</v>
      </c>
      <c r="AO87" s="57">
        <f t="shared" si="24"/>
        <v>0</v>
      </c>
      <c r="AP87" s="57">
        <f t="shared" si="24"/>
        <v>0</v>
      </c>
      <c r="AQ87" s="57">
        <f t="shared" si="24"/>
        <v>0</v>
      </c>
      <c r="AR87" s="57">
        <f t="shared" si="24"/>
        <v>0</v>
      </c>
      <c r="AS87" s="57">
        <f t="shared" si="24"/>
        <v>0</v>
      </c>
      <c r="AT87" s="57">
        <f t="shared" si="24"/>
        <v>0</v>
      </c>
      <c r="AU87" s="57">
        <f t="shared" si="24"/>
        <v>0</v>
      </c>
      <c r="AV87" s="57">
        <f t="shared" si="24"/>
        <v>0</v>
      </c>
      <c r="AW87" s="57">
        <f t="shared" si="24"/>
        <v>0</v>
      </c>
      <c r="AX87" s="57">
        <f t="shared" si="24"/>
        <v>0</v>
      </c>
      <c r="AY87" s="57">
        <f t="shared" si="24"/>
        <v>0</v>
      </c>
      <c r="AZ87" s="57">
        <f t="shared" si="24"/>
        <v>0</v>
      </c>
      <c r="BA87" s="57">
        <f t="shared" si="24"/>
        <v>0</v>
      </c>
      <c r="BB87" s="57">
        <f t="shared" si="24"/>
        <v>1125.248813</v>
      </c>
      <c r="BC87" s="57">
        <f t="shared" si="24"/>
        <v>2238.011371</v>
      </c>
      <c r="BD87" s="57">
        <f t="shared" si="24"/>
        <v>3365.319178</v>
      </c>
      <c r="BE87" s="57">
        <f t="shared" si="24"/>
        <v>4481.042032</v>
      </c>
      <c r="BF87" s="57">
        <f t="shared" si="24"/>
        <v>5612.21749</v>
      </c>
      <c r="BG87" s="57">
        <f t="shared" si="24"/>
        <v>6732.722107</v>
      </c>
      <c r="BH87" s="57">
        <f t="shared" si="24"/>
        <v>7869.600911</v>
      </c>
      <c r="BI87" s="57">
        <f t="shared" si="24"/>
        <v>8996.738649</v>
      </c>
      <c r="BJ87" s="57">
        <f t="shared" si="24"/>
        <v>10141.18928</v>
      </c>
      <c r="BK87" s="57">
        <f t="shared" si="24"/>
        <v>11276.84721</v>
      </c>
      <c r="BL87" s="57">
        <f t="shared" si="24"/>
        <v>12430.77683</v>
      </c>
      <c r="BM87" s="57">
        <f t="shared" si="24"/>
        <v>13576.88373</v>
      </c>
    </row>
    <row r="88" ht="14.25" customHeight="1">
      <c r="B88" s="206"/>
      <c r="C88" s="206"/>
      <c r="F88" s="57">
        <f t="shared" ref="F88:BM88" si="25">SUM(F83:F87)</f>
        <v>25</v>
      </c>
      <c r="G88" s="57">
        <f t="shared" si="25"/>
        <v>77.70833333</v>
      </c>
      <c r="H88" s="57">
        <f t="shared" si="25"/>
        <v>130.9704861</v>
      </c>
      <c r="I88" s="57">
        <f t="shared" si="25"/>
        <v>185.0383825</v>
      </c>
      <c r="J88" s="57">
        <f t="shared" si="25"/>
        <v>266.4309499</v>
      </c>
      <c r="K88" s="57">
        <f t="shared" si="25"/>
        <v>348.0924103</v>
      </c>
      <c r="L88" s="57">
        <f t="shared" si="25"/>
        <v>430.3775849</v>
      </c>
      <c r="M88" s="57">
        <f t="shared" si="25"/>
        <v>539.913113</v>
      </c>
      <c r="N88" s="57">
        <f t="shared" si="25"/>
        <v>649.7564536</v>
      </c>
      <c r="O88" s="57">
        <f t="shared" si="25"/>
        <v>760.3819603</v>
      </c>
      <c r="P88" s="57">
        <f t="shared" si="25"/>
        <v>898.5429401</v>
      </c>
      <c r="Q88" s="57">
        <f t="shared" si="25"/>
        <v>1037.431569</v>
      </c>
      <c r="R88" s="57">
        <f t="shared" si="25"/>
        <v>876.9145794</v>
      </c>
      <c r="S88" s="57">
        <f t="shared" si="25"/>
        <v>1058.063251</v>
      </c>
      <c r="T88" s="57">
        <f t="shared" si="25"/>
        <v>1265.291485</v>
      </c>
      <c r="U88" s="57">
        <f t="shared" si="25"/>
        <v>1471.901108</v>
      </c>
      <c r="V88" s="57">
        <f t="shared" si="25"/>
        <v>1704.737515</v>
      </c>
      <c r="W88" s="57">
        <f t="shared" si="25"/>
        <v>1937.185173</v>
      </c>
      <c r="X88" s="57">
        <f t="shared" si="25"/>
        <v>2196.176069</v>
      </c>
      <c r="Y88" s="57">
        <f t="shared" si="25"/>
        <v>2455.185633</v>
      </c>
      <c r="Z88" s="57">
        <f t="shared" si="25"/>
        <v>2741.241632</v>
      </c>
      <c r="AA88" s="57">
        <f t="shared" si="25"/>
        <v>3027.920568</v>
      </c>
      <c r="AB88" s="57">
        <f t="shared" si="25"/>
        <v>3342.357083</v>
      </c>
      <c r="AC88" s="57">
        <f t="shared" si="25"/>
        <v>3658.240912</v>
      </c>
      <c r="AD88" s="57">
        <f t="shared" si="25"/>
        <v>2772.594775</v>
      </c>
      <c r="AE88" s="57">
        <f t="shared" si="25"/>
        <v>3164.990744</v>
      </c>
      <c r="AF88" s="57">
        <f t="shared" si="25"/>
        <v>3580.360138</v>
      </c>
      <c r="AG88" s="57">
        <f t="shared" si="25"/>
        <v>3992.17734</v>
      </c>
      <c r="AH88" s="57">
        <f t="shared" si="25"/>
        <v>4427.325428</v>
      </c>
      <c r="AI88" s="57">
        <f t="shared" si="25"/>
        <v>4859.317114</v>
      </c>
      <c r="AJ88" s="57">
        <f t="shared" si="25"/>
        <v>5315.075036</v>
      </c>
      <c r="AK88" s="57">
        <f t="shared" si="25"/>
        <v>5768.152786</v>
      </c>
      <c r="AL88" s="57">
        <f t="shared" si="25"/>
        <v>6245.51529</v>
      </c>
      <c r="AM88" s="57">
        <f t="shared" si="25"/>
        <v>6720.759924</v>
      </c>
      <c r="AN88" s="57">
        <f t="shared" si="25"/>
        <v>7220.896994</v>
      </c>
      <c r="AO88" s="57">
        <f t="shared" si="25"/>
        <v>7719.570948</v>
      </c>
      <c r="AP88" s="57">
        <f t="shared" si="25"/>
        <v>5607.908585</v>
      </c>
      <c r="AQ88" s="57">
        <f t="shared" si="25"/>
        <v>6234.324109</v>
      </c>
      <c r="AR88" s="57">
        <f t="shared" si="25"/>
        <v>6882.46836</v>
      </c>
      <c r="AS88" s="57">
        <f t="shared" si="25"/>
        <v>7526.007553</v>
      </c>
      <c r="AT88" s="57">
        <f t="shared" si="25"/>
        <v>8191.897966</v>
      </c>
      <c r="AU88" s="57">
        <f t="shared" si="25"/>
        <v>8853.832535</v>
      </c>
      <c r="AV88" s="57">
        <f t="shared" si="25"/>
        <v>9538.795275</v>
      </c>
      <c r="AW88" s="57">
        <f t="shared" si="25"/>
        <v>10220.50792</v>
      </c>
      <c r="AX88" s="57">
        <f t="shared" si="25"/>
        <v>10925.98437</v>
      </c>
      <c r="AY88" s="57">
        <f t="shared" si="25"/>
        <v>11628.97742</v>
      </c>
      <c r="AZ88" s="57">
        <f t="shared" si="25"/>
        <v>12356.5332</v>
      </c>
      <c r="BA88" s="57">
        <f t="shared" si="25"/>
        <v>13082.43798</v>
      </c>
      <c r="BB88" s="57">
        <f t="shared" si="25"/>
        <v>9388.459482</v>
      </c>
      <c r="BC88" s="57">
        <f t="shared" si="25"/>
        <v>10294.64177</v>
      </c>
      <c r="BD88" s="57">
        <f t="shared" si="25"/>
        <v>11220.53382</v>
      </c>
      <c r="BE88" s="57">
        <f t="shared" si="25"/>
        <v>12139.87631</v>
      </c>
      <c r="BF88" s="57">
        <f t="shared" si="25"/>
        <v>13079.58091</v>
      </c>
      <c r="BG88" s="57">
        <f t="shared" si="25"/>
        <v>14013.40144</v>
      </c>
      <c r="BH88" s="57">
        <f t="shared" si="25"/>
        <v>14968.26326</v>
      </c>
      <c r="BI88" s="57">
        <f t="shared" si="25"/>
        <v>15917.93444</v>
      </c>
      <c r="BJ88" s="57">
        <f t="shared" si="25"/>
        <v>16889.35517</v>
      </c>
      <c r="BK88" s="57">
        <f t="shared" si="25"/>
        <v>17856.30896</v>
      </c>
      <c r="BL88" s="57">
        <f t="shared" si="25"/>
        <v>18845.75204</v>
      </c>
      <c r="BM88" s="57">
        <f t="shared" si="25"/>
        <v>19831.48456</v>
      </c>
    </row>
    <row r="89" ht="14.25" customHeight="1">
      <c r="B89" s="206"/>
      <c r="C89" s="206"/>
      <c r="D89" s="178" t="s">
        <v>414</v>
      </c>
    </row>
    <row r="90" ht="14.25" customHeight="1">
      <c r="B90" s="206" t="s">
        <v>417</v>
      </c>
      <c r="C90" s="206"/>
      <c r="D90" s="13">
        <v>1.0</v>
      </c>
      <c r="E90" s="193">
        <f>+Assumptions!I70</f>
        <v>0.03</v>
      </c>
      <c r="F90" s="48">
        <f t="shared" ref="F90:BM90" si="26">+INDEX($E$90:$E$94,MATCH(F$4,$D$90:$D$94))</f>
        <v>0.03</v>
      </c>
      <c r="G90" s="48">
        <f t="shared" si="26"/>
        <v>0.03</v>
      </c>
      <c r="H90" s="48">
        <f t="shared" si="26"/>
        <v>0.03</v>
      </c>
      <c r="I90" s="48">
        <f t="shared" si="26"/>
        <v>0.03</v>
      </c>
      <c r="J90" s="48">
        <f t="shared" si="26"/>
        <v>0.03</v>
      </c>
      <c r="K90" s="48">
        <f t="shared" si="26"/>
        <v>0.03</v>
      </c>
      <c r="L90" s="48">
        <f t="shared" si="26"/>
        <v>0.03</v>
      </c>
      <c r="M90" s="48">
        <f t="shared" si="26"/>
        <v>0.03</v>
      </c>
      <c r="N90" s="48">
        <f t="shared" si="26"/>
        <v>0.03</v>
      </c>
      <c r="O90" s="48">
        <f t="shared" si="26"/>
        <v>0.03</v>
      </c>
      <c r="P90" s="48">
        <f t="shared" si="26"/>
        <v>0.03</v>
      </c>
      <c r="Q90" s="48">
        <f t="shared" si="26"/>
        <v>0.03</v>
      </c>
      <c r="R90" s="48">
        <f t="shared" si="26"/>
        <v>0.0201</v>
      </c>
      <c r="S90" s="48">
        <f t="shared" si="26"/>
        <v>0.0201</v>
      </c>
      <c r="T90" s="48">
        <f t="shared" si="26"/>
        <v>0.0201</v>
      </c>
      <c r="U90" s="48">
        <f t="shared" si="26"/>
        <v>0.0201</v>
      </c>
      <c r="V90" s="48">
        <f t="shared" si="26"/>
        <v>0.0201</v>
      </c>
      <c r="W90" s="48">
        <f t="shared" si="26"/>
        <v>0.0201</v>
      </c>
      <c r="X90" s="48">
        <f t="shared" si="26"/>
        <v>0.0201</v>
      </c>
      <c r="Y90" s="48">
        <f t="shared" si="26"/>
        <v>0.0201</v>
      </c>
      <c r="Z90" s="48">
        <f t="shared" si="26"/>
        <v>0.0201</v>
      </c>
      <c r="AA90" s="48">
        <f t="shared" si="26"/>
        <v>0.0201</v>
      </c>
      <c r="AB90" s="48">
        <f t="shared" si="26"/>
        <v>0.0201</v>
      </c>
      <c r="AC90" s="48">
        <f t="shared" si="26"/>
        <v>0.0201</v>
      </c>
      <c r="AD90" s="48">
        <f t="shared" si="26"/>
        <v>0.01005</v>
      </c>
      <c r="AE90" s="48">
        <f t="shared" si="26"/>
        <v>0.01005</v>
      </c>
      <c r="AF90" s="48">
        <f t="shared" si="26"/>
        <v>0.01005</v>
      </c>
      <c r="AG90" s="48">
        <f t="shared" si="26"/>
        <v>0.01005</v>
      </c>
      <c r="AH90" s="48">
        <f t="shared" si="26"/>
        <v>0.01005</v>
      </c>
      <c r="AI90" s="48">
        <f t="shared" si="26"/>
        <v>0.01005</v>
      </c>
      <c r="AJ90" s="48">
        <f t="shared" si="26"/>
        <v>0.01005</v>
      </c>
      <c r="AK90" s="48">
        <f t="shared" si="26"/>
        <v>0.01005</v>
      </c>
      <c r="AL90" s="48">
        <f t="shared" si="26"/>
        <v>0.01005</v>
      </c>
      <c r="AM90" s="48">
        <f t="shared" si="26"/>
        <v>0.01005</v>
      </c>
      <c r="AN90" s="48">
        <f t="shared" si="26"/>
        <v>0.01005</v>
      </c>
      <c r="AO90" s="48">
        <f t="shared" si="26"/>
        <v>0.01005</v>
      </c>
      <c r="AP90" s="48">
        <f t="shared" si="26"/>
        <v>0.01005</v>
      </c>
      <c r="AQ90" s="48">
        <f t="shared" si="26"/>
        <v>0.01005</v>
      </c>
      <c r="AR90" s="48">
        <f t="shared" si="26"/>
        <v>0.01005</v>
      </c>
      <c r="AS90" s="48">
        <f t="shared" si="26"/>
        <v>0.01005</v>
      </c>
      <c r="AT90" s="48">
        <f t="shared" si="26"/>
        <v>0.01005</v>
      </c>
      <c r="AU90" s="48">
        <f t="shared" si="26"/>
        <v>0.01005</v>
      </c>
      <c r="AV90" s="48">
        <f t="shared" si="26"/>
        <v>0.01005</v>
      </c>
      <c r="AW90" s="48">
        <f t="shared" si="26"/>
        <v>0.01005</v>
      </c>
      <c r="AX90" s="48">
        <f t="shared" si="26"/>
        <v>0.01005</v>
      </c>
      <c r="AY90" s="48">
        <f t="shared" si="26"/>
        <v>0.01005</v>
      </c>
      <c r="AZ90" s="48">
        <f t="shared" si="26"/>
        <v>0.01005</v>
      </c>
      <c r="BA90" s="48">
        <f t="shared" si="26"/>
        <v>0.01005</v>
      </c>
      <c r="BB90" s="48">
        <f t="shared" si="26"/>
        <v>0.01005</v>
      </c>
      <c r="BC90" s="48">
        <f t="shared" si="26"/>
        <v>0.01005</v>
      </c>
      <c r="BD90" s="48">
        <f t="shared" si="26"/>
        <v>0.01005</v>
      </c>
      <c r="BE90" s="48">
        <f t="shared" si="26"/>
        <v>0.01005</v>
      </c>
      <c r="BF90" s="48">
        <f t="shared" si="26"/>
        <v>0.01005</v>
      </c>
      <c r="BG90" s="48">
        <f t="shared" si="26"/>
        <v>0.01005</v>
      </c>
      <c r="BH90" s="48">
        <f t="shared" si="26"/>
        <v>0.01005</v>
      </c>
      <c r="BI90" s="48">
        <f t="shared" si="26"/>
        <v>0.01005</v>
      </c>
      <c r="BJ90" s="48">
        <f t="shared" si="26"/>
        <v>0.01005</v>
      </c>
      <c r="BK90" s="48">
        <f t="shared" si="26"/>
        <v>0.01005</v>
      </c>
      <c r="BL90" s="48">
        <f t="shared" si="26"/>
        <v>0.01005</v>
      </c>
      <c r="BM90" s="48">
        <f t="shared" si="26"/>
        <v>0.01005</v>
      </c>
      <c r="BN90" s="48"/>
      <c r="BO90" s="48"/>
      <c r="BP90" s="48"/>
      <c r="BQ90" s="48"/>
      <c r="BR90" s="48"/>
      <c r="BS90" s="48"/>
      <c r="BT90" s="48"/>
      <c r="BU90" s="48"/>
      <c r="BV90" s="48"/>
      <c r="BW90" s="48"/>
      <c r="BX90" s="48"/>
      <c r="BY90" s="48"/>
      <c r="BZ90" s="48"/>
      <c r="CA90" s="48"/>
      <c r="CB90" s="48"/>
      <c r="CC90" s="48"/>
      <c r="CD90" s="48"/>
      <c r="CE90" s="48"/>
      <c r="CF90" s="48"/>
      <c r="CG90" s="48"/>
    </row>
    <row r="91" ht="14.25" customHeight="1">
      <c r="B91" s="206" t="s">
        <v>417</v>
      </c>
      <c r="C91" s="206"/>
      <c r="D91" s="13">
        <f t="shared" ref="D91:D94" si="28">+D90+1</f>
        <v>2</v>
      </c>
      <c r="E91" s="193">
        <f>+E90*(1-Assumptions!$I$74)</f>
        <v>0.0201</v>
      </c>
      <c r="F91" s="48"/>
      <c r="G91" s="48"/>
      <c r="H91" s="48"/>
      <c r="I91" s="48"/>
      <c r="J91" s="48"/>
      <c r="K91" s="48"/>
      <c r="L91" s="48"/>
      <c r="M91" s="48"/>
      <c r="N91" s="48"/>
      <c r="O91" s="48"/>
      <c r="P91" s="48"/>
      <c r="Q91" s="48"/>
      <c r="R91" s="48">
        <f t="shared" ref="R91:BM91" si="27">+F90</f>
        <v>0.03</v>
      </c>
      <c r="S91" s="48">
        <f t="shared" si="27"/>
        <v>0.03</v>
      </c>
      <c r="T91" s="48">
        <f t="shared" si="27"/>
        <v>0.03</v>
      </c>
      <c r="U91" s="48">
        <f t="shared" si="27"/>
        <v>0.03</v>
      </c>
      <c r="V91" s="48">
        <f t="shared" si="27"/>
        <v>0.03</v>
      </c>
      <c r="W91" s="48">
        <f t="shared" si="27"/>
        <v>0.03</v>
      </c>
      <c r="X91" s="48">
        <f t="shared" si="27"/>
        <v>0.03</v>
      </c>
      <c r="Y91" s="48">
        <f t="shared" si="27"/>
        <v>0.03</v>
      </c>
      <c r="Z91" s="48">
        <f t="shared" si="27"/>
        <v>0.03</v>
      </c>
      <c r="AA91" s="48">
        <f t="shared" si="27"/>
        <v>0.03</v>
      </c>
      <c r="AB91" s="48">
        <f t="shared" si="27"/>
        <v>0.03</v>
      </c>
      <c r="AC91" s="48">
        <f t="shared" si="27"/>
        <v>0.03</v>
      </c>
      <c r="AD91" s="48">
        <f t="shared" si="27"/>
        <v>0.0201</v>
      </c>
      <c r="AE91" s="48">
        <f t="shared" si="27"/>
        <v>0.0201</v>
      </c>
      <c r="AF91" s="48">
        <f t="shared" si="27"/>
        <v>0.0201</v>
      </c>
      <c r="AG91" s="48">
        <f t="shared" si="27"/>
        <v>0.0201</v>
      </c>
      <c r="AH91" s="48">
        <f t="shared" si="27"/>
        <v>0.0201</v>
      </c>
      <c r="AI91" s="48">
        <f t="shared" si="27"/>
        <v>0.0201</v>
      </c>
      <c r="AJ91" s="48">
        <f t="shared" si="27"/>
        <v>0.0201</v>
      </c>
      <c r="AK91" s="48">
        <f t="shared" si="27"/>
        <v>0.0201</v>
      </c>
      <c r="AL91" s="48">
        <f t="shared" si="27"/>
        <v>0.0201</v>
      </c>
      <c r="AM91" s="48">
        <f t="shared" si="27"/>
        <v>0.0201</v>
      </c>
      <c r="AN91" s="48">
        <f t="shared" si="27"/>
        <v>0.0201</v>
      </c>
      <c r="AO91" s="48">
        <f t="shared" si="27"/>
        <v>0.0201</v>
      </c>
      <c r="AP91" s="48">
        <f t="shared" si="27"/>
        <v>0.01005</v>
      </c>
      <c r="AQ91" s="48">
        <f t="shared" si="27"/>
        <v>0.01005</v>
      </c>
      <c r="AR91" s="48">
        <f t="shared" si="27"/>
        <v>0.01005</v>
      </c>
      <c r="AS91" s="48">
        <f t="shared" si="27"/>
        <v>0.01005</v>
      </c>
      <c r="AT91" s="48">
        <f t="shared" si="27"/>
        <v>0.01005</v>
      </c>
      <c r="AU91" s="48">
        <f t="shared" si="27"/>
        <v>0.01005</v>
      </c>
      <c r="AV91" s="48">
        <f t="shared" si="27"/>
        <v>0.01005</v>
      </c>
      <c r="AW91" s="48">
        <f t="shared" si="27"/>
        <v>0.01005</v>
      </c>
      <c r="AX91" s="48">
        <f t="shared" si="27"/>
        <v>0.01005</v>
      </c>
      <c r="AY91" s="48">
        <f t="shared" si="27"/>
        <v>0.01005</v>
      </c>
      <c r="AZ91" s="48">
        <f t="shared" si="27"/>
        <v>0.01005</v>
      </c>
      <c r="BA91" s="48">
        <f t="shared" si="27"/>
        <v>0.01005</v>
      </c>
      <c r="BB91" s="48">
        <f t="shared" si="27"/>
        <v>0.01005</v>
      </c>
      <c r="BC91" s="48">
        <f t="shared" si="27"/>
        <v>0.01005</v>
      </c>
      <c r="BD91" s="48">
        <f t="shared" si="27"/>
        <v>0.01005</v>
      </c>
      <c r="BE91" s="48">
        <f t="shared" si="27"/>
        <v>0.01005</v>
      </c>
      <c r="BF91" s="48">
        <f t="shared" si="27"/>
        <v>0.01005</v>
      </c>
      <c r="BG91" s="48">
        <f t="shared" si="27"/>
        <v>0.01005</v>
      </c>
      <c r="BH91" s="48">
        <f t="shared" si="27"/>
        <v>0.01005</v>
      </c>
      <c r="BI91" s="48">
        <f t="shared" si="27"/>
        <v>0.01005</v>
      </c>
      <c r="BJ91" s="48">
        <f t="shared" si="27"/>
        <v>0.01005</v>
      </c>
      <c r="BK91" s="48">
        <f t="shared" si="27"/>
        <v>0.01005</v>
      </c>
      <c r="BL91" s="48">
        <f t="shared" si="27"/>
        <v>0.01005</v>
      </c>
      <c r="BM91" s="48">
        <f t="shared" si="27"/>
        <v>0.01005</v>
      </c>
      <c r="BN91" s="48"/>
      <c r="BO91" s="48"/>
      <c r="BP91" s="48"/>
      <c r="BQ91" s="48"/>
      <c r="BR91" s="48"/>
      <c r="BS91" s="48"/>
      <c r="BT91" s="48"/>
      <c r="BU91" s="48"/>
      <c r="BV91" s="48"/>
      <c r="BW91" s="48"/>
      <c r="BX91" s="48"/>
      <c r="BY91" s="48"/>
      <c r="BZ91" s="48"/>
      <c r="CA91" s="48"/>
      <c r="CB91" s="48"/>
      <c r="CC91" s="48"/>
      <c r="CD91" s="48"/>
      <c r="CE91" s="48"/>
      <c r="CF91" s="48"/>
      <c r="CG91" s="48"/>
    </row>
    <row r="92" ht="14.25" customHeight="1">
      <c r="B92" s="206" t="s">
        <v>417</v>
      </c>
      <c r="C92" s="206"/>
      <c r="D92" s="13">
        <f t="shared" si="28"/>
        <v>3</v>
      </c>
      <c r="E92" s="193">
        <f>+E91*(1-Assumptions!$I$75)</f>
        <v>0.01005</v>
      </c>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f t="shared" ref="AD92:BM92" si="29">+R91</f>
        <v>0.03</v>
      </c>
      <c r="AE92" s="48">
        <f t="shared" si="29"/>
        <v>0.03</v>
      </c>
      <c r="AF92" s="48">
        <f t="shared" si="29"/>
        <v>0.03</v>
      </c>
      <c r="AG92" s="48">
        <f t="shared" si="29"/>
        <v>0.03</v>
      </c>
      <c r="AH92" s="48">
        <f t="shared" si="29"/>
        <v>0.03</v>
      </c>
      <c r="AI92" s="48">
        <f t="shared" si="29"/>
        <v>0.03</v>
      </c>
      <c r="AJ92" s="48">
        <f t="shared" si="29"/>
        <v>0.03</v>
      </c>
      <c r="AK92" s="48">
        <f t="shared" si="29"/>
        <v>0.03</v>
      </c>
      <c r="AL92" s="48">
        <f t="shared" si="29"/>
        <v>0.03</v>
      </c>
      <c r="AM92" s="48">
        <f t="shared" si="29"/>
        <v>0.03</v>
      </c>
      <c r="AN92" s="48">
        <f t="shared" si="29"/>
        <v>0.03</v>
      </c>
      <c r="AO92" s="48">
        <f t="shared" si="29"/>
        <v>0.03</v>
      </c>
      <c r="AP92" s="48">
        <f t="shared" si="29"/>
        <v>0.0201</v>
      </c>
      <c r="AQ92" s="48">
        <f t="shared" si="29"/>
        <v>0.0201</v>
      </c>
      <c r="AR92" s="48">
        <f t="shared" si="29"/>
        <v>0.0201</v>
      </c>
      <c r="AS92" s="48">
        <f t="shared" si="29"/>
        <v>0.0201</v>
      </c>
      <c r="AT92" s="48">
        <f t="shared" si="29"/>
        <v>0.0201</v>
      </c>
      <c r="AU92" s="48">
        <f t="shared" si="29"/>
        <v>0.0201</v>
      </c>
      <c r="AV92" s="48">
        <f t="shared" si="29"/>
        <v>0.0201</v>
      </c>
      <c r="AW92" s="48">
        <f t="shared" si="29"/>
        <v>0.0201</v>
      </c>
      <c r="AX92" s="48">
        <f t="shared" si="29"/>
        <v>0.0201</v>
      </c>
      <c r="AY92" s="48">
        <f t="shared" si="29"/>
        <v>0.0201</v>
      </c>
      <c r="AZ92" s="48">
        <f t="shared" si="29"/>
        <v>0.0201</v>
      </c>
      <c r="BA92" s="48">
        <f t="shared" si="29"/>
        <v>0.0201</v>
      </c>
      <c r="BB92" s="48">
        <f t="shared" si="29"/>
        <v>0.01005</v>
      </c>
      <c r="BC92" s="48">
        <f t="shared" si="29"/>
        <v>0.01005</v>
      </c>
      <c r="BD92" s="48">
        <f t="shared" si="29"/>
        <v>0.01005</v>
      </c>
      <c r="BE92" s="48">
        <f t="shared" si="29"/>
        <v>0.01005</v>
      </c>
      <c r="BF92" s="48">
        <f t="shared" si="29"/>
        <v>0.01005</v>
      </c>
      <c r="BG92" s="48">
        <f t="shared" si="29"/>
        <v>0.01005</v>
      </c>
      <c r="BH92" s="48">
        <f t="shared" si="29"/>
        <v>0.01005</v>
      </c>
      <c r="BI92" s="48">
        <f t="shared" si="29"/>
        <v>0.01005</v>
      </c>
      <c r="BJ92" s="48">
        <f t="shared" si="29"/>
        <v>0.01005</v>
      </c>
      <c r="BK92" s="48">
        <f t="shared" si="29"/>
        <v>0.01005</v>
      </c>
      <c r="BL92" s="48">
        <f t="shared" si="29"/>
        <v>0.01005</v>
      </c>
      <c r="BM92" s="48">
        <f t="shared" si="29"/>
        <v>0.01005</v>
      </c>
      <c r="BN92" s="48"/>
      <c r="BO92" s="48"/>
      <c r="BP92" s="48"/>
      <c r="BQ92" s="48"/>
      <c r="BR92" s="48"/>
      <c r="BS92" s="48"/>
      <c r="BT92" s="48"/>
      <c r="BU92" s="48"/>
      <c r="BV92" s="48"/>
      <c r="BW92" s="48"/>
      <c r="BX92" s="48"/>
      <c r="BY92" s="48"/>
      <c r="BZ92" s="48"/>
      <c r="CA92" s="48"/>
      <c r="CB92" s="48"/>
      <c r="CC92" s="48"/>
      <c r="CD92" s="48"/>
      <c r="CE92" s="48"/>
      <c r="CF92" s="48"/>
      <c r="CG92" s="48"/>
    </row>
    <row r="93" ht="14.25" customHeight="1">
      <c r="B93" s="206" t="s">
        <v>417</v>
      </c>
      <c r="C93" s="206"/>
      <c r="D93" s="13">
        <f t="shared" si="28"/>
        <v>4</v>
      </c>
      <c r="E93" s="48">
        <f t="shared" ref="E93:E94" si="31">+E92</f>
        <v>0.01005</v>
      </c>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f t="shared" ref="AP93:BM93" si="30">+AD92</f>
        <v>0.03</v>
      </c>
      <c r="AQ93" s="48">
        <f t="shared" si="30"/>
        <v>0.03</v>
      </c>
      <c r="AR93" s="48">
        <f t="shared" si="30"/>
        <v>0.03</v>
      </c>
      <c r="AS93" s="48">
        <f t="shared" si="30"/>
        <v>0.03</v>
      </c>
      <c r="AT93" s="48">
        <f t="shared" si="30"/>
        <v>0.03</v>
      </c>
      <c r="AU93" s="48">
        <f t="shared" si="30"/>
        <v>0.03</v>
      </c>
      <c r="AV93" s="48">
        <f t="shared" si="30"/>
        <v>0.03</v>
      </c>
      <c r="AW93" s="48">
        <f t="shared" si="30"/>
        <v>0.03</v>
      </c>
      <c r="AX93" s="48">
        <f t="shared" si="30"/>
        <v>0.03</v>
      </c>
      <c r="AY93" s="48">
        <f t="shared" si="30"/>
        <v>0.03</v>
      </c>
      <c r="AZ93" s="48">
        <f t="shared" si="30"/>
        <v>0.03</v>
      </c>
      <c r="BA93" s="48">
        <f t="shared" si="30"/>
        <v>0.03</v>
      </c>
      <c r="BB93" s="48">
        <f t="shared" si="30"/>
        <v>0.0201</v>
      </c>
      <c r="BC93" s="48">
        <f t="shared" si="30"/>
        <v>0.0201</v>
      </c>
      <c r="BD93" s="48">
        <f t="shared" si="30"/>
        <v>0.0201</v>
      </c>
      <c r="BE93" s="48">
        <f t="shared" si="30"/>
        <v>0.0201</v>
      </c>
      <c r="BF93" s="48">
        <f t="shared" si="30"/>
        <v>0.0201</v>
      </c>
      <c r="BG93" s="48">
        <f t="shared" si="30"/>
        <v>0.0201</v>
      </c>
      <c r="BH93" s="48">
        <f t="shared" si="30"/>
        <v>0.0201</v>
      </c>
      <c r="BI93" s="48">
        <f t="shared" si="30"/>
        <v>0.0201</v>
      </c>
      <c r="BJ93" s="48">
        <f t="shared" si="30"/>
        <v>0.0201</v>
      </c>
      <c r="BK93" s="48">
        <f t="shared" si="30"/>
        <v>0.0201</v>
      </c>
      <c r="BL93" s="48">
        <f t="shared" si="30"/>
        <v>0.0201</v>
      </c>
      <c r="BM93" s="48">
        <f t="shared" si="30"/>
        <v>0.0201</v>
      </c>
      <c r="BN93" s="48"/>
      <c r="BO93" s="48"/>
      <c r="BP93" s="48"/>
      <c r="BQ93" s="48"/>
      <c r="BR93" s="48"/>
      <c r="BS93" s="48"/>
      <c r="BT93" s="48"/>
      <c r="BU93" s="48"/>
      <c r="BV93" s="48"/>
      <c r="BW93" s="48"/>
      <c r="BX93" s="48"/>
      <c r="BY93" s="48"/>
      <c r="BZ93" s="48"/>
      <c r="CA93" s="48"/>
      <c r="CB93" s="48"/>
      <c r="CC93" s="48"/>
      <c r="CD93" s="48"/>
      <c r="CE93" s="48"/>
      <c r="CF93" s="48"/>
      <c r="CG93" s="48"/>
    </row>
    <row r="94" ht="14.25" customHeight="1">
      <c r="B94" s="206" t="s">
        <v>417</v>
      </c>
      <c r="C94" s="206"/>
      <c r="D94" s="13">
        <f t="shared" si="28"/>
        <v>5</v>
      </c>
      <c r="E94" s="48">
        <f t="shared" si="31"/>
        <v>0.01005</v>
      </c>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f t="shared" ref="BB94:BM94" si="32">+AP93</f>
        <v>0.03</v>
      </c>
      <c r="BC94" s="48">
        <f t="shared" si="32"/>
        <v>0.03</v>
      </c>
      <c r="BD94" s="48">
        <f t="shared" si="32"/>
        <v>0.03</v>
      </c>
      <c r="BE94" s="48">
        <f t="shared" si="32"/>
        <v>0.03</v>
      </c>
      <c r="BF94" s="48">
        <f t="shared" si="32"/>
        <v>0.03</v>
      </c>
      <c r="BG94" s="48">
        <f t="shared" si="32"/>
        <v>0.03</v>
      </c>
      <c r="BH94" s="48">
        <f t="shared" si="32"/>
        <v>0.03</v>
      </c>
      <c r="BI94" s="48">
        <f t="shared" si="32"/>
        <v>0.03</v>
      </c>
      <c r="BJ94" s="48">
        <f t="shared" si="32"/>
        <v>0.03</v>
      </c>
      <c r="BK94" s="48">
        <f t="shared" si="32"/>
        <v>0.03</v>
      </c>
      <c r="BL94" s="48">
        <f t="shared" si="32"/>
        <v>0.03</v>
      </c>
      <c r="BM94" s="48">
        <f t="shared" si="32"/>
        <v>0.03</v>
      </c>
      <c r="BN94" s="48"/>
      <c r="BO94" s="48"/>
      <c r="BP94" s="48"/>
      <c r="BQ94" s="48"/>
      <c r="BR94" s="48"/>
      <c r="BS94" s="48"/>
      <c r="BT94" s="48"/>
      <c r="BU94" s="48"/>
      <c r="BV94" s="48"/>
      <c r="BW94" s="48"/>
      <c r="BX94" s="48"/>
      <c r="BY94" s="48"/>
      <c r="BZ94" s="48"/>
      <c r="CA94" s="48"/>
      <c r="CB94" s="48"/>
      <c r="CC94" s="48"/>
      <c r="CD94" s="48"/>
      <c r="CE94" s="48"/>
      <c r="CF94" s="48"/>
      <c r="CG94" s="48"/>
    </row>
    <row r="95" ht="14.25" customHeight="1">
      <c r="B95" s="206"/>
      <c r="C95" s="206"/>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row>
    <row r="96" ht="14.25" customHeight="1">
      <c r="A96" s="13" t="s">
        <v>418</v>
      </c>
      <c r="B96" s="206"/>
      <c r="C96" s="206"/>
    </row>
    <row r="97" ht="14.25" customHeight="1">
      <c r="B97" s="206" t="str">
        <f t="shared" ref="B97:B101" si="34">+B83</f>
        <v>B2B - Mid-Market Customers (year 1)</v>
      </c>
      <c r="C97" s="206"/>
      <c r="F97" s="57">
        <f t="shared" ref="F97:BM97" si="33">+F70*F90*F$68</f>
        <v>25</v>
      </c>
      <c r="G97" s="57">
        <f t="shared" si="33"/>
        <v>77.70833333</v>
      </c>
      <c r="H97" s="57">
        <f t="shared" si="33"/>
        <v>130.9704861</v>
      </c>
      <c r="I97" s="57">
        <f t="shared" si="33"/>
        <v>185.0383825</v>
      </c>
      <c r="J97" s="57">
        <f t="shared" si="33"/>
        <v>266.4309499</v>
      </c>
      <c r="K97" s="57">
        <f t="shared" si="33"/>
        <v>348.0924103</v>
      </c>
      <c r="L97" s="57">
        <f t="shared" si="33"/>
        <v>430.3775849</v>
      </c>
      <c r="M97" s="57">
        <f t="shared" si="33"/>
        <v>539.913113</v>
      </c>
      <c r="N97" s="57">
        <f t="shared" si="33"/>
        <v>649.7564536</v>
      </c>
      <c r="O97" s="57">
        <f t="shared" si="33"/>
        <v>760.3819603</v>
      </c>
      <c r="P97" s="57">
        <f t="shared" si="33"/>
        <v>898.5429401</v>
      </c>
      <c r="Q97" s="57">
        <f t="shared" si="33"/>
        <v>1037.431569</v>
      </c>
      <c r="R97" s="57">
        <f t="shared" si="33"/>
        <v>669.0136828</v>
      </c>
      <c r="S97" s="57">
        <f t="shared" si="33"/>
        <v>643.9256697</v>
      </c>
      <c r="T97" s="57">
        <f t="shared" si="33"/>
        <v>619.7784571</v>
      </c>
      <c r="U97" s="57">
        <f t="shared" si="33"/>
        <v>596.5367649</v>
      </c>
      <c r="V97" s="57">
        <f t="shared" si="33"/>
        <v>574.1666363</v>
      </c>
      <c r="W97" s="57">
        <f t="shared" si="33"/>
        <v>552.6353874</v>
      </c>
      <c r="X97" s="57">
        <f t="shared" si="33"/>
        <v>531.9115604</v>
      </c>
      <c r="Y97" s="57">
        <f t="shared" si="33"/>
        <v>511.9648769</v>
      </c>
      <c r="Z97" s="57">
        <f t="shared" si="33"/>
        <v>492.766194</v>
      </c>
      <c r="AA97" s="57">
        <f t="shared" si="33"/>
        <v>474.2874617</v>
      </c>
      <c r="AB97" s="57">
        <f t="shared" si="33"/>
        <v>456.5016819</v>
      </c>
      <c r="AC97" s="57">
        <f t="shared" si="33"/>
        <v>439.3828688</v>
      </c>
      <c r="AD97" s="57">
        <f t="shared" si="33"/>
        <v>212.3683866</v>
      </c>
      <c r="AE97" s="57">
        <f t="shared" si="33"/>
        <v>205.2894404</v>
      </c>
      <c r="AF97" s="57">
        <f t="shared" si="33"/>
        <v>198.446459</v>
      </c>
      <c r="AG97" s="57">
        <f t="shared" si="33"/>
        <v>191.8315771</v>
      </c>
      <c r="AH97" s="57">
        <f t="shared" si="33"/>
        <v>185.4371912</v>
      </c>
      <c r="AI97" s="57">
        <f t="shared" si="33"/>
        <v>179.2559515</v>
      </c>
      <c r="AJ97" s="57">
        <f t="shared" si="33"/>
        <v>173.2807531</v>
      </c>
      <c r="AK97" s="57">
        <f t="shared" si="33"/>
        <v>167.504728</v>
      </c>
      <c r="AL97" s="57">
        <f t="shared" si="33"/>
        <v>161.921237</v>
      </c>
      <c r="AM97" s="57">
        <f t="shared" si="33"/>
        <v>156.5238625</v>
      </c>
      <c r="AN97" s="57">
        <f t="shared" si="33"/>
        <v>151.3064004</v>
      </c>
      <c r="AO97" s="57">
        <f t="shared" si="33"/>
        <v>146.2628537</v>
      </c>
      <c r="AP97" s="57">
        <f t="shared" si="33"/>
        <v>141.9968538</v>
      </c>
      <c r="AQ97" s="57">
        <f t="shared" si="33"/>
        <v>137.8552789</v>
      </c>
      <c r="AR97" s="57">
        <f t="shared" si="33"/>
        <v>133.8344999</v>
      </c>
      <c r="AS97" s="57">
        <f t="shared" si="33"/>
        <v>129.9309937</v>
      </c>
      <c r="AT97" s="57">
        <f t="shared" si="33"/>
        <v>126.1413397</v>
      </c>
      <c r="AU97" s="57">
        <f t="shared" si="33"/>
        <v>122.4622173</v>
      </c>
      <c r="AV97" s="57">
        <f t="shared" si="33"/>
        <v>118.8904026</v>
      </c>
      <c r="AW97" s="57">
        <f t="shared" si="33"/>
        <v>115.4227659</v>
      </c>
      <c r="AX97" s="57">
        <f t="shared" si="33"/>
        <v>112.0562685</v>
      </c>
      <c r="AY97" s="57">
        <f t="shared" si="33"/>
        <v>108.7879607</v>
      </c>
      <c r="AZ97" s="57">
        <f t="shared" si="33"/>
        <v>105.6149785</v>
      </c>
      <c r="BA97" s="57">
        <f t="shared" si="33"/>
        <v>102.5345417</v>
      </c>
      <c r="BB97" s="57">
        <f t="shared" si="33"/>
        <v>99.97117811</v>
      </c>
      <c r="BC97" s="57">
        <f t="shared" si="33"/>
        <v>97.47189866</v>
      </c>
      <c r="BD97" s="57">
        <f t="shared" si="33"/>
        <v>95.03510119</v>
      </c>
      <c r="BE97" s="57">
        <f t="shared" si="33"/>
        <v>92.65922366</v>
      </c>
      <c r="BF97" s="57">
        <f t="shared" si="33"/>
        <v>90.34274307</v>
      </c>
      <c r="BG97" s="57">
        <f t="shared" si="33"/>
        <v>88.08417449</v>
      </c>
      <c r="BH97" s="57">
        <f t="shared" si="33"/>
        <v>85.88207013</v>
      </c>
      <c r="BI97" s="57">
        <f t="shared" si="33"/>
        <v>83.73501838</v>
      </c>
      <c r="BJ97" s="57">
        <f t="shared" si="33"/>
        <v>81.64164292</v>
      </c>
      <c r="BK97" s="57">
        <f t="shared" si="33"/>
        <v>79.60060184</v>
      </c>
      <c r="BL97" s="57">
        <f t="shared" si="33"/>
        <v>77.6105868</v>
      </c>
      <c r="BM97" s="57">
        <f t="shared" si="33"/>
        <v>75.67032213</v>
      </c>
    </row>
    <row r="98" ht="14.25" customHeight="1">
      <c r="B98" s="206" t="str">
        <f t="shared" si="34"/>
        <v>B2B - Mid-Market Customers (year 2)</v>
      </c>
      <c r="C98" s="206"/>
      <c r="F98" s="57">
        <f t="shared" ref="F98:BM98" si="35">+F71*F91*F$68</f>
        <v>0</v>
      </c>
      <c r="G98" s="57">
        <f t="shared" si="35"/>
        <v>0</v>
      </c>
      <c r="H98" s="57">
        <f t="shared" si="35"/>
        <v>0</v>
      </c>
      <c r="I98" s="57">
        <f t="shared" si="35"/>
        <v>0</v>
      </c>
      <c r="J98" s="57">
        <f t="shared" si="35"/>
        <v>0</v>
      </c>
      <c r="K98" s="57">
        <f t="shared" si="35"/>
        <v>0</v>
      </c>
      <c r="L98" s="57">
        <f t="shared" si="35"/>
        <v>0</v>
      </c>
      <c r="M98" s="57">
        <f t="shared" si="35"/>
        <v>0</v>
      </c>
      <c r="N98" s="57">
        <f t="shared" si="35"/>
        <v>0</v>
      </c>
      <c r="O98" s="57">
        <f t="shared" si="35"/>
        <v>0</v>
      </c>
      <c r="P98" s="57">
        <f t="shared" si="35"/>
        <v>0</v>
      </c>
      <c r="Q98" s="57">
        <f t="shared" si="35"/>
        <v>0</v>
      </c>
      <c r="R98" s="57">
        <f t="shared" si="35"/>
        <v>207.9008966</v>
      </c>
      <c r="S98" s="57">
        <f t="shared" si="35"/>
        <v>414.1375813</v>
      </c>
      <c r="T98" s="57">
        <f t="shared" si="35"/>
        <v>645.5130277</v>
      </c>
      <c r="U98" s="57">
        <f t="shared" si="35"/>
        <v>875.3643434</v>
      </c>
      <c r="V98" s="57">
        <f t="shared" si="35"/>
        <v>1130.570879</v>
      </c>
      <c r="W98" s="57">
        <f t="shared" si="35"/>
        <v>1384.549786</v>
      </c>
      <c r="X98" s="57">
        <f t="shared" si="35"/>
        <v>1664.264508</v>
      </c>
      <c r="Y98" s="57">
        <f t="shared" si="35"/>
        <v>1943.220756</v>
      </c>
      <c r="Z98" s="57">
        <f t="shared" si="35"/>
        <v>2248.475438</v>
      </c>
      <c r="AA98" s="57">
        <f t="shared" si="35"/>
        <v>2553.633106</v>
      </c>
      <c r="AB98" s="57">
        <f t="shared" si="35"/>
        <v>2885.855401</v>
      </c>
      <c r="AC98" s="57">
        <f t="shared" si="35"/>
        <v>3218.858043</v>
      </c>
      <c r="AD98" s="57">
        <f t="shared" si="35"/>
        <v>2084.747059</v>
      </c>
      <c r="AE98" s="57">
        <f t="shared" si="35"/>
        <v>2015.255491</v>
      </c>
      <c r="AF98" s="57">
        <f t="shared" si="35"/>
        <v>1948.080308</v>
      </c>
      <c r="AG98" s="57">
        <f t="shared" si="35"/>
        <v>1883.144297</v>
      </c>
      <c r="AH98" s="57">
        <f t="shared" si="35"/>
        <v>1820.372821</v>
      </c>
      <c r="AI98" s="57">
        <f t="shared" si="35"/>
        <v>1759.693727</v>
      </c>
      <c r="AJ98" s="57">
        <f t="shared" si="35"/>
        <v>1701.037269</v>
      </c>
      <c r="AK98" s="57">
        <f t="shared" si="35"/>
        <v>1644.336027</v>
      </c>
      <c r="AL98" s="57">
        <f t="shared" si="35"/>
        <v>1589.524826</v>
      </c>
      <c r="AM98" s="57">
        <f t="shared" si="35"/>
        <v>1536.540665</v>
      </c>
      <c r="AN98" s="57">
        <f t="shared" si="35"/>
        <v>1485.322643</v>
      </c>
      <c r="AO98" s="57">
        <f t="shared" si="35"/>
        <v>1435.811888</v>
      </c>
      <c r="AP98" s="57">
        <f t="shared" si="35"/>
        <v>696.9670207</v>
      </c>
      <c r="AQ98" s="57">
        <f t="shared" si="35"/>
        <v>676.638816</v>
      </c>
      <c r="AR98" s="57">
        <f t="shared" si="35"/>
        <v>656.9035172</v>
      </c>
      <c r="AS98" s="57">
        <f t="shared" si="35"/>
        <v>637.7438312</v>
      </c>
      <c r="AT98" s="57">
        <f t="shared" si="35"/>
        <v>619.1429695</v>
      </c>
      <c r="AU98" s="57">
        <f t="shared" si="35"/>
        <v>601.0846329</v>
      </c>
      <c r="AV98" s="57">
        <f t="shared" si="35"/>
        <v>583.5529978</v>
      </c>
      <c r="AW98" s="57">
        <f t="shared" si="35"/>
        <v>566.532702</v>
      </c>
      <c r="AX98" s="57">
        <f t="shared" si="35"/>
        <v>550.0088315</v>
      </c>
      <c r="AY98" s="57">
        <f t="shared" si="35"/>
        <v>533.9669073</v>
      </c>
      <c r="AZ98" s="57">
        <f t="shared" si="35"/>
        <v>518.3928725</v>
      </c>
      <c r="BA98" s="57">
        <f t="shared" si="35"/>
        <v>503.2730804</v>
      </c>
      <c r="BB98" s="57">
        <f t="shared" si="35"/>
        <v>490.6912533</v>
      </c>
      <c r="BC98" s="57">
        <f t="shared" si="35"/>
        <v>478.423972</v>
      </c>
      <c r="BD98" s="57">
        <f t="shared" si="35"/>
        <v>466.4633727</v>
      </c>
      <c r="BE98" s="57">
        <f t="shared" si="35"/>
        <v>454.8017884</v>
      </c>
      <c r="BF98" s="57">
        <f t="shared" si="35"/>
        <v>443.4317437</v>
      </c>
      <c r="BG98" s="57">
        <f t="shared" si="35"/>
        <v>432.3459501</v>
      </c>
      <c r="BH98" s="57">
        <f t="shared" si="35"/>
        <v>421.5373013</v>
      </c>
      <c r="BI98" s="57">
        <f t="shared" si="35"/>
        <v>410.9988688</v>
      </c>
      <c r="BJ98" s="57">
        <f t="shared" si="35"/>
        <v>400.7238971</v>
      </c>
      <c r="BK98" s="57">
        <f t="shared" si="35"/>
        <v>390.7057997</v>
      </c>
      <c r="BL98" s="57">
        <f t="shared" si="35"/>
        <v>380.9381547</v>
      </c>
      <c r="BM98" s="57">
        <f t="shared" si="35"/>
        <v>371.4147008</v>
      </c>
    </row>
    <row r="99" ht="14.25" customHeight="1">
      <c r="B99" s="206" t="str">
        <f t="shared" si="34"/>
        <v>B2B - Mid-Market Customers (year 3)</v>
      </c>
      <c r="C99" s="206"/>
      <c r="F99" s="57">
        <f t="shared" ref="F99:BM99" si="36">+F72*F92*F$68</f>
        <v>0</v>
      </c>
      <c r="G99" s="57">
        <f t="shared" si="36"/>
        <v>0</v>
      </c>
      <c r="H99" s="57">
        <f t="shared" si="36"/>
        <v>0</v>
      </c>
      <c r="I99" s="57">
        <f t="shared" si="36"/>
        <v>0</v>
      </c>
      <c r="J99" s="57">
        <f t="shared" si="36"/>
        <v>0</v>
      </c>
      <c r="K99" s="57">
        <f t="shared" si="36"/>
        <v>0</v>
      </c>
      <c r="L99" s="57">
        <f t="shared" si="36"/>
        <v>0</v>
      </c>
      <c r="M99" s="57">
        <f t="shared" si="36"/>
        <v>0</v>
      </c>
      <c r="N99" s="57">
        <f t="shared" si="36"/>
        <v>0</v>
      </c>
      <c r="O99" s="57">
        <f t="shared" si="36"/>
        <v>0</v>
      </c>
      <c r="P99" s="57">
        <f t="shared" si="36"/>
        <v>0</v>
      </c>
      <c r="Q99" s="57">
        <f t="shared" si="36"/>
        <v>0</v>
      </c>
      <c r="R99" s="57">
        <f t="shared" si="36"/>
        <v>0</v>
      </c>
      <c r="S99" s="57">
        <f t="shared" si="36"/>
        <v>0</v>
      </c>
      <c r="T99" s="57">
        <f t="shared" si="36"/>
        <v>0</v>
      </c>
      <c r="U99" s="57">
        <f t="shared" si="36"/>
        <v>0</v>
      </c>
      <c r="V99" s="57">
        <f t="shared" si="36"/>
        <v>0</v>
      </c>
      <c r="W99" s="57">
        <f t="shared" si="36"/>
        <v>0</v>
      </c>
      <c r="X99" s="57">
        <f t="shared" si="36"/>
        <v>0</v>
      </c>
      <c r="Y99" s="57">
        <f t="shared" si="36"/>
        <v>0</v>
      </c>
      <c r="Z99" s="57">
        <f t="shared" si="36"/>
        <v>0</v>
      </c>
      <c r="AA99" s="57">
        <f t="shared" si="36"/>
        <v>0</v>
      </c>
      <c r="AB99" s="57">
        <f t="shared" si="36"/>
        <v>0</v>
      </c>
      <c r="AC99" s="57">
        <f t="shared" si="36"/>
        <v>0</v>
      </c>
      <c r="AD99" s="57">
        <f t="shared" si="36"/>
        <v>475.479329</v>
      </c>
      <c r="AE99" s="57">
        <f t="shared" si="36"/>
        <v>944.4458134</v>
      </c>
      <c r="AF99" s="57">
        <f t="shared" si="36"/>
        <v>1433.833372</v>
      </c>
      <c r="AG99" s="57">
        <f t="shared" si="36"/>
        <v>1917.201465</v>
      </c>
      <c r="AH99" s="57">
        <f t="shared" si="36"/>
        <v>2421.515416</v>
      </c>
      <c r="AI99" s="57">
        <f t="shared" si="36"/>
        <v>2920.367435</v>
      </c>
      <c r="AJ99" s="57">
        <f t="shared" si="36"/>
        <v>3440.757014</v>
      </c>
      <c r="AK99" s="57">
        <f t="shared" si="36"/>
        <v>3956.312031</v>
      </c>
      <c r="AL99" s="57">
        <f t="shared" si="36"/>
        <v>4494.069227</v>
      </c>
      <c r="AM99" s="57">
        <f t="shared" si="36"/>
        <v>5027.695396</v>
      </c>
      <c r="AN99" s="57">
        <f t="shared" si="36"/>
        <v>5584.26795</v>
      </c>
      <c r="AO99" s="57">
        <f t="shared" si="36"/>
        <v>6137.496206</v>
      </c>
      <c r="AP99" s="57">
        <f t="shared" si="36"/>
        <v>3992.185553</v>
      </c>
      <c r="AQ99" s="57">
        <f t="shared" si="36"/>
        <v>3875.746808</v>
      </c>
      <c r="AR99" s="57">
        <f t="shared" si="36"/>
        <v>3762.704193</v>
      </c>
      <c r="AS99" s="57">
        <f t="shared" si="36"/>
        <v>3652.958654</v>
      </c>
      <c r="AT99" s="57">
        <f t="shared" si="36"/>
        <v>3546.414026</v>
      </c>
      <c r="AU99" s="57">
        <f t="shared" si="36"/>
        <v>3442.97695</v>
      </c>
      <c r="AV99" s="57">
        <f t="shared" si="36"/>
        <v>3342.556789</v>
      </c>
      <c r="AW99" s="57">
        <f t="shared" si="36"/>
        <v>3245.06555</v>
      </c>
      <c r="AX99" s="57">
        <f t="shared" si="36"/>
        <v>3150.417804</v>
      </c>
      <c r="AY99" s="57">
        <f t="shared" si="36"/>
        <v>3058.530618</v>
      </c>
      <c r="AZ99" s="57">
        <f t="shared" si="36"/>
        <v>2969.323475</v>
      </c>
      <c r="BA99" s="57">
        <f t="shared" si="36"/>
        <v>2882.718207</v>
      </c>
      <c r="BB99" s="57">
        <f t="shared" si="36"/>
        <v>1405.325126</v>
      </c>
      <c r="BC99" s="57">
        <f t="shared" si="36"/>
        <v>1370.191998</v>
      </c>
      <c r="BD99" s="57">
        <f t="shared" si="36"/>
        <v>1335.937198</v>
      </c>
      <c r="BE99" s="57">
        <f t="shared" si="36"/>
        <v>1302.538768</v>
      </c>
      <c r="BF99" s="57">
        <f t="shared" si="36"/>
        <v>1269.975299</v>
      </c>
      <c r="BG99" s="57">
        <f t="shared" si="36"/>
        <v>1238.225916</v>
      </c>
      <c r="BH99" s="57">
        <f t="shared" si="36"/>
        <v>1207.270268</v>
      </c>
      <c r="BI99" s="57">
        <f t="shared" si="36"/>
        <v>1177.088512</v>
      </c>
      <c r="BJ99" s="57">
        <f t="shared" si="36"/>
        <v>1147.661299</v>
      </c>
      <c r="BK99" s="57">
        <f t="shared" si="36"/>
        <v>1118.969767</v>
      </c>
      <c r="BL99" s="57">
        <f t="shared" si="36"/>
        <v>1090.995522</v>
      </c>
      <c r="BM99" s="57">
        <f t="shared" si="36"/>
        <v>1063.720634</v>
      </c>
    </row>
    <row r="100" ht="14.25" customHeight="1">
      <c r="B100" s="206" t="str">
        <f t="shared" si="34"/>
        <v>B2B - Mid-Market Customers (year 4)</v>
      </c>
      <c r="C100" s="206"/>
      <c r="F100" s="57">
        <f t="shared" ref="F100:BM100" si="37">+F73*F93*F$68</f>
        <v>0</v>
      </c>
      <c r="G100" s="57">
        <f t="shared" si="37"/>
        <v>0</v>
      </c>
      <c r="H100" s="57">
        <f t="shared" si="37"/>
        <v>0</v>
      </c>
      <c r="I100" s="57">
        <f t="shared" si="37"/>
        <v>0</v>
      </c>
      <c r="J100" s="57">
        <f t="shared" si="37"/>
        <v>0</v>
      </c>
      <c r="K100" s="57">
        <f t="shared" si="37"/>
        <v>0</v>
      </c>
      <c r="L100" s="57">
        <f t="shared" si="37"/>
        <v>0</v>
      </c>
      <c r="M100" s="57">
        <f t="shared" si="37"/>
        <v>0</v>
      </c>
      <c r="N100" s="57">
        <f t="shared" si="37"/>
        <v>0</v>
      </c>
      <c r="O100" s="57">
        <f t="shared" si="37"/>
        <v>0</v>
      </c>
      <c r="P100" s="57">
        <f t="shared" si="37"/>
        <v>0</v>
      </c>
      <c r="Q100" s="57">
        <f t="shared" si="37"/>
        <v>0</v>
      </c>
      <c r="R100" s="57">
        <f t="shared" si="37"/>
        <v>0</v>
      </c>
      <c r="S100" s="57">
        <f t="shared" si="37"/>
        <v>0</v>
      </c>
      <c r="T100" s="57">
        <f t="shared" si="37"/>
        <v>0</v>
      </c>
      <c r="U100" s="57">
        <f t="shared" si="37"/>
        <v>0</v>
      </c>
      <c r="V100" s="57">
        <f t="shared" si="37"/>
        <v>0</v>
      </c>
      <c r="W100" s="57">
        <f t="shared" si="37"/>
        <v>0</v>
      </c>
      <c r="X100" s="57">
        <f t="shared" si="37"/>
        <v>0</v>
      </c>
      <c r="Y100" s="57">
        <f t="shared" si="37"/>
        <v>0</v>
      </c>
      <c r="Z100" s="57">
        <f t="shared" si="37"/>
        <v>0</v>
      </c>
      <c r="AA100" s="57">
        <f t="shared" si="37"/>
        <v>0</v>
      </c>
      <c r="AB100" s="57">
        <f t="shared" si="37"/>
        <v>0</v>
      </c>
      <c r="AC100" s="57">
        <f t="shared" si="37"/>
        <v>0</v>
      </c>
      <c r="AD100" s="57">
        <f t="shared" si="37"/>
        <v>0</v>
      </c>
      <c r="AE100" s="57">
        <f t="shared" si="37"/>
        <v>0</v>
      </c>
      <c r="AF100" s="57">
        <f t="shared" si="37"/>
        <v>0</v>
      </c>
      <c r="AG100" s="57">
        <f t="shared" si="37"/>
        <v>0</v>
      </c>
      <c r="AH100" s="57">
        <f t="shared" si="37"/>
        <v>0</v>
      </c>
      <c r="AI100" s="57">
        <f t="shared" si="37"/>
        <v>0</v>
      </c>
      <c r="AJ100" s="57">
        <f t="shared" si="37"/>
        <v>0</v>
      </c>
      <c r="AK100" s="57">
        <f t="shared" si="37"/>
        <v>0</v>
      </c>
      <c r="AL100" s="57">
        <f t="shared" si="37"/>
        <v>0</v>
      </c>
      <c r="AM100" s="57">
        <f t="shared" si="37"/>
        <v>0</v>
      </c>
      <c r="AN100" s="57">
        <f t="shared" si="37"/>
        <v>0</v>
      </c>
      <c r="AO100" s="57">
        <f t="shared" si="37"/>
        <v>0</v>
      </c>
      <c r="AP100" s="57">
        <f t="shared" si="37"/>
        <v>776.7591575</v>
      </c>
      <c r="AQ100" s="57">
        <f t="shared" si="37"/>
        <v>1544.083206</v>
      </c>
      <c r="AR100" s="57">
        <f t="shared" si="37"/>
        <v>2329.026151</v>
      </c>
      <c r="AS100" s="57">
        <f t="shared" si="37"/>
        <v>3105.374074</v>
      </c>
      <c r="AT100" s="57">
        <f t="shared" si="37"/>
        <v>3900.199631</v>
      </c>
      <c r="AU100" s="57">
        <f t="shared" si="37"/>
        <v>4687.308734</v>
      </c>
      <c r="AV100" s="57">
        <f t="shared" si="37"/>
        <v>5493.795085</v>
      </c>
      <c r="AW100" s="57">
        <f t="shared" si="37"/>
        <v>6293.486899</v>
      </c>
      <c r="AX100" s="57">
        <f t="shared" si="37"/>
        <v>7113.501468</v>
      </c>
      <c r="AY100" s="57">
        <f t="shared" si="37"/>
        <v>7927.69193</v>
      </c>
      <c r="AZ100" s="57">
        <f t="shared" si="37"/>
        <v>8763.201874</v>
      </c>
      <c r="BA100" s="57">
        <f t="shared" si="37"/>
        <v>9593.912149</v>
      </c>
      <c r="BB100" s="57">
        <f t="shared" si="37"/>
        <v>6267.223111</v>
      </c>
      <c r="BC100" s="57">
        <f t="shared" si="37"/>
        <v>6110.542534</v>
      </c>
      <c r="BD100" s="57">
        <f t="shared" si="37"/>
        <v>5957.77897</v>
      </c>
      <c r="BE100" s="57">
        <f t="shared" si="37"/>
        <v>5808.834496</v>
      </c>
      <c r="BF100" s="57">
        <f t="shared" si="37"/>
        <v>5663.613634</v>
      </c>
      <c r="BG100" s="57">
        <f t="shared" si="37"/>
        <v>5522.023293</v>
      </c>
      <c r="BH100" s="57">
        <f t="shared" si="37"/>
        <v>5383.97271</v>
      </c>
      <c r="BI100" s="57">
        <f t="shared" si="37"/>
        <v>5249.373393</v>
      </c>
      <c r="BJ100" s="57">
        <f t="shared" si="37"/>
        <v>5118.139058</v>
      </c>
      <c r="BK100" s="57">
        <f t="shared" si="37"/>
        <v>4990.185581</v>
      </c>
      <c r="BL100" s="57">
        <f t="shared" si="37"/>
        <v>4865.430942</v>
      </c>
      <c r="BM100" s="57">
        <f t="shared" si="37"/>
        <v>4743.795168</v>
      </c>
    </row>
    <row r="101" ht="14.25" customHeight="1">
      <c r="B101" s="206" t="str">
        <f t="shared" si="34"/>
        <v>B2B - Mid-Market Customers (year 5)</v>
      </c>
      <c r="C101" s="206"/>
      <c r="F101" s="57">
        <f t="shared" ref="F101:BM101" si="38">+F74*F94*F$68</f>
        <v>0</v>
      </c>
      <c r="G101" s="57">
        <f t="shared" si="38"/>
        <v>0</v>
      </c>
      <c r="H101" s="57">
        <f t="shared" si="38"/>
        <v>0</v>
      </c>
      <c r="I101" s="57">
        <f t="shared" si="38"/>
        <v>0</v>
      </c>
      <c r="J101" s="57">
        <f t="shared" si="38"/>
        <v>0</v>
      </c>
      <c r="K101" s="57">
        <f t="shared" si="38"/>
        <v>0</v>
      </c>
      <c r="L101" s="57">
        <f t="shared" si="38"/>
        <v>0</v>
      </c>
      <c r="M101" s="57">
        <f t="shared" si="38"/>
        <v>0</v>
      </c>
      <c r="N101" s="57">
        <f t="shared" si="38"/>
        <v>0</v>
      </c>
      <c r="O101" s="57">
        <f t="shared" si="38"/>
        <v>0</v>
      </c>
      <c r="P101" s="57">
        <f t="shared" si="38"/>
        <v>0</v>
      </c>
      <c r="Q101" s="57">
        <f t="shared" si="38"/>
        <v>0</v>
      </c>
      <c r="R101" s="57">
        <f t="shared" si="38"/>
        <v>0</v>
      </c>
      <c r="S101" s="57">
        <f t="shared" si="38"/>
        <v>0</v>
      </c>
      <c r="T101" s="57">
        <f t="shared" si="38"/>
        <v>0</v>
      </c>
      <c r="U101" s="57">
        <f t="shared" si="38"/>
        <v>0</v>
      </c>
      <c r="V101" s="57">
        <f t="shared" si="38"/>
        <v>0</v>
      </c>
      <c r="W101" s="57">
        <f t="shared" si="38"/>
        <v>0</v>
      </c>
      <c r="X101" s="57">
        <f t="shared" si="38"/>
        <v>0</v>
      </c>
      <c r="Y101" s="57">
        <f t="shared" si="38"/>
        <v>0</v>
      </c>
      <c r="Z101" s="57">
        <f t="shared" si="38"/>
        <v>0</v>
      </c>
      <c r="AA101" s="57">
        <f t="shared" si="38"/>
        <v>0</v>
      </c>
      <c r="AB101" s="57">
        <f t="shared" si="38"/>
        <v>0</v>
      </c>
      <c r="AC101" s="57">
        <f t="shared" si="38"/>
        <v>0</v>
      </c>
      <c r="AD101" s="57">
        <f t="shared" si="38"/>
        <v>0</v>
      </c>
      <c r="AE101" s="57">
        <f t="shared" si="38"/>
        <v>0</v>
      </c>
      <c r="AF101" s="57">
        <f t="shared" si="38"/>
        <v>0</v>
      </c>
      <c r="AG101" s="57">
        <f t="shared" si="38"/>
        <v>0</v>
      </c>
      <c r="AH101" s="57">
        <f t="shared" si="38"/>
        <v>0</v>
      </c>
      <c r="AI101" s="57">
        <f t="shared" si="38"/>
        <v>0</v>
      </c>
      <c r="AJ101" s="57">
        <f t="shared" si="38"/>
        <v>0</v>
      </c>
      <c r="AK101" s="57">
        <f t="shared" si="38"/>
        <v>0</v>
      </c>
      <c r="AL101" s="57">
        <f t="shared" si="38"/>
        <v>0</v>
      </c>
      <c r="AM101" s="57">
        <f t="shared" si="38"/>
        <v>0</v>
      </c>
      <c r="AN101" s="57">
        <f t="shared" si="38"/>
        <v>0</v>
      </c>
      <c r="AO101" s="57">
        <f t="shared" si="38"/>
        <v>0</v>
      </c>
      <c r="AP101" s="57">
        <f t="shared" si="38"/>
        <v>0</v>
      </c>
      <c r="AQ101" s="57">
        <f t="shared" si="38"/>
        <v>0</v>
      </c>
      <c r="AR101" s="57">
        <f t="shared" si="38"/>
        <v>0</v>
      </c>
      <c r="AS101" s="57">
        <f t="shared" si="38"/>
        <v>0</v>
      </c>
      <c r="AT101" s="57">
        <f t="shared" si="38"/>
        <v>0</v>
      </c>
      <c r="AU101" s="57">
        <f t="shared" si="38"/>
        <v>0</v>
      </c>
      <c r="AV101" s="57">
        <f t="shared" si="38"/>
        <v>0</v>
      </c>
      <c r="AW101" s="57">
        <f t="shared" si="38"/>
        <v>0</v>
      </c>
      <c r="AX101" s="57">
        <f t="shared" si="38"/>
        <v>0</v>
      </c>
      <c r="AY101" s="57">
        <f t="shared" si="38"/>
        <v>0</v>
      </c>
      <c r="AZ101" s="57">
        <f t="shared" si="38"/>
        <v>0</v>
      </c>
      <c r="BA101" s="57">
        <f t="shared" si="38"/>
        <v>0</v>
      </c>
      <c r="BB101" s="57">
        <f t="shared" si="38"/>
        <v>1125.248813</v>
      </c>
      <c r="BC101" s="57">
        <f t="shared" si="38"/>
        <v>2238.011371</v>
      </c>
      <c r="BD101" s="57">
        <f t="shared" si="38"/>
        <v>3365.319178</v>
      </c>
      <c r="BE101" s="57">
        <f t="shared" si="38"/>
        <v>4481.042032</v>
      </c>
      <c r="BF101" s="57">
        <f t="shared" si="38"/>
        <v>5612.21749</v>
      </c>
      <c r="BG101" s="57">
        <f t="shared" si="38"/>
        <v>6732.722107</v>
      </c>
      <c r="BH101" s="57">
        <f t="shared" si="38"/>
        <v>7869.600911</v>
      </c>
      <c r="BI101" s="57">
        <f t="shared" si="38"/>
        <v>8996.738649</v>
      </c>
      <c r="BJ101" s="57">
        <f t="shared" si="38"/>
        <v>10141.18928</v>
      </c>
      <c r="BK101" s="57">
        <f t="shared" si="38"/>
        <v>11276.84721</v>
      </c>
      <c r="BL101" s="57">
        <f t="shared" si="38"/>
        <v>12430.77683</v>
      </c>
      <c r="BM101" s="57">
        <f t="shared" si="38"/>
        <v>13576.88373</v>
      </c>
    </row>
    <row r="102" ht="14.25" customHeight="1">
      <c r="B102" s="206"/>
      <c r="C102" s="206"/>
      <c r="F102" s="57">
        <f t="shared" ref="F102:BM102" si="39">SUM(F97:F101)</f>
        <v>25</v>
      </c>
      <c r="G102" s="57">
        <f t="shared" si="39"/>
        <v>77.70833333</v>
      </c>
      <c r="H102" s="57">
        <f t="shared" si="39"/>
        <v>130.9704861</v>
      </c>
      <c r="I102" s="57">
        <f t="shared" si="39"/>
        <v>185.0383825</v>
      </c>
      <c r="J102" s="57">
        <f t="shared" si="39"/>
        <v>266.4309499</v>
      </c>
      <c r="K102" s="57">
        <f t="shared" si="39"/>
        <v>348.0924103</v>
      </c>
      <c r="L102" s="57">
        <f t="shared" si="39"/>
        <v>430.3775849</v>
      </c>
      <c r="M102" s="57">
        <f t="shared" si="39"/>
        <v>539.913113</v>
      </c>
      <c r="N102" s="57">
        <f t="shared" si="39"/>
        <v>649.7564536</v>
      </c>
      <c r="O102" s="57">
        <f t="shared" si="39"/>
        <v>760.3819603</v>
      </c>
      <c r="P102" s="57">
        <f t="shared" si="39"/>
        <v>898.5429401</v>
      </c>
      <c r="Q102" s="57">
        <f t="shared" si="39"/>
        <v>1037.431569</v>
      </c>
      <c r="R102" s="57">
        <f t="shared" si="39"/>
        <v>876.9145794</v>
      </c>
      <c r="S102" s="57">
        <f t="shared" si="39"/>
        <v>1058.063251</v>
      </c>
      <c r="T102" s="57">
        <f t="shared" si="39"/>
        <v>1265.291485</v>
      </c>
      <c r="U102" s="57">
        <f t="shared" si="39"/>
        <v>1471.901108</v>
      </c>
      <c r="V102" s="57">
        <f t="shared" si="39"/>
        <v>1704.737515</v>
      </c>
      <c r="W102" s="57">
        <f t="shared" si="39"/>
        <v>1937.185173</v>
      </c>
      <c r="X102" s="57">
        <f t="shared" si="39"/>
        <v>2196.176069</v>
      </c>
      <c r="Y102" s="57">
        <f t="shared" si="39"/>
        <v>2455.185633</v>
      </c>
      <c r="Z102" s="57">
        <f t="shared" si="39"/>
        <v>2741.241632</v>
      </c>
      <c r="AA102" s="57">
        <f t="shared" si="39"/>
        <v>3027.920568</v>
      </c>
      <c r="AB102" s="57">
        <f t="shared" si="39"/>
        <v>3342.357083</v>
      </c>
      <c r="AC102" s="57">
        <f t="shared" si="39"/>
        <v>3658.240912</v>
      </c>
      <c r="AD102" s="57">
        <f t="shared" si="39"/>
        <v>2772.594775</v>
      </c>
      <c r="AE102" s="57">
        <f t="shared" si="39"/>
        <v>3164.990744</v>
      </c>
      <c r="AF102" s="57">
        <f t="shared" si="39"/>
        <v>3580.360138</v>
      </c>
      <c r="AG102" s="57">
        <f t="shared" si="39"/>
        <v>3992.17734</v>
      </c>
      <c r="AH102" s="57">
        <f t="shared" si="39"/>
        <v>4427.325428</v>
      </c>
      <c r="AI102" s="57">
        <f t="shared" si="39"/>
        <v>4859.317114</v>
      </c>
      <c r="AJ102" s="57">
        <f t="shared" si="39"/>
        <v>5315.075036</v>
      </c>
      <c r="AK102" s="57">
        <f t="shared" si="39"/>
        <v>5768.152786</v>
      </c>
      <c r="AL102" s="57">
        <f t="shared" si="39"/>
        <v>6245.51529</v>
      </c>
      <c r="AM102" s="57">
        <f t="shared" si="39"/>
        <v>6720.759924</v>
      </c>
      <c r="AN102" s="57">
        <f t="shared" si="39"/>
        <v>7220.896994</v>
      </c>
      <c r="AO102" s="57">
        <f t="shared" si="39"/>
        <v>7719.570948</v>
      </c>
      <c r="AP102" s="57">
        <f t="shared" si="39"/>
        <v>5607.908585</v>
      </c>
      <c r="AQ102" s="57">
        <f t="shared" si="39"/>
        <v>6234.324109</v>
      </c>
      <c r="AR102" s="57">
        <f t="shared" si="39"/>
        <v>6882.46836</v>
      </c>
      <c r="AS102" s="57">
        <f t="shared" si="39"/>
        <v>7526.007553</v>
      </c>
      <c r="AT102" s="57">
        <f t="shared" si="39"/>
        <v>8191.897966</v>
      </c>
      <c r="AU102" s="57">
        <f t="shared" si="39"/>
        <v>8853.832535</v>
      </c>
      <c r="AV102" s="57">
        <f t="shared" si="39"/>
        <v>9538.795275</v>
      </c>
      <c r="AW102" s="57">
        <f t="shared" si="39"/>
        <v>10220.50792</v>
      </c>
      <c r="AX102" s="57">
        <f t="shared" si="39"/>
        <v>10925.98437</v>
      </c>
      <c r="AY102" s="57">
        <f t="shared" si="39"/>
        <v>11628.97742</v>
      </c>
      <c r="AZ102" s="57">
        <f t="shared" si="39"/>
        <v>12356.5332</v>
      </c>
      <c r="BA102" s="57">
        <f t="shared" si="39"/>
        <v>13082.43798</v>
      </c>
      <c r="BB102" s="57">
        <f t="shared" si="39"/>
        <v>9388.459482</v>
      </c>
      <c r="BC102" s="57">
        <f t="shared" si="39"/>
        <v>10294.64177</v>
      </c>
      <c r="BD102" s="57">
        <f t="shared" si="39"/>
        <v>11220.53382</v>
      </c>
      <c r="BE102" s="57">
        <f t="shared" si="39"/>
        <v>12139.87631</v>
      </c>
      <c r="BF102" s="57">
        <f t="shared" si="39"/>
        <v>13079.58091</v>
      </c>
      <c r="BG102" s="57">
        <f t="shared" si="39"/>
        <v>14013.40144</v>
      </c>
      <c r="BH102" s="57">
        <f t="shared" si="39"/>
        <v>14968.26326</v>
      </c>
      <c r="BI102" s="57">
        <f t="shared" si="39"/>
        <v>15917.93444</v>
      </c>
      <c r="BJ102" s="57">
        <f t="shared" si="39"/>
        <v>16889.35517</v>
      </c>
      <c r="BK102" s="57">
        <f t="shared" si="39"/>
        <v>17856.30896</v>
      </c>
      <c r="BL102" s="57">
        <f t="shared" si="39"/>
        <v>18845.75204</v>
      </c>
      <c r="BM102" s="57">
        <f t="shared" si="39"/>
        <v>19831.48456</v>
      </c>
    </row>
    <row r="103" ht="14.25" customHeight="1">
      <c r="A103" s="13" t="s">
        <v>47</v>
      </c>
      <c r="B103" s="206"/>
      <c r="C103" s="206"/>
      <c r="D103" s="178" t="s">
        <v>414</v>
      </c>
    </row>
    <row r="104" ht="14.25" customHeight="1">
      <c r="B104" s="206" t="s">
        <v>419</v>
      </c>
      <c r="C104" s="206"/>
      <c r="D104" s="13">
        <v>1.0</v>
      </c>
      <c r="E104" s="193">
        <f>+Assumptions!I71</f>
        <v>0.015</v>
      </c>
      <c r="F104" s="48">
        <f t="shared" ref="F104:BM104" si="40">+INDEX($E$104:$E$108,MATCH(F$4,$D$104:$D$108))</f>
        <v>0.015</v>
      </c>
      <c r="G104" s="48">
        <f t="shared" si="40"/>
        <v>0.015</v>
      </c>
      <c r="H104" s="48">
        <f t="shared" si="40"/>
        <v>0.015</v>
      </c>
      <c r="I104" s="48">
        <f t="shared" si="40"/>
        <v>0.015</v>
      </c>
      <c r="J104" s="48">
        <f t="shared" si="40"/>
        <v>0.015</v>
      </c>
      <c r="K104" s="48">
        <f t="shared" si="40"/>
        <v>0.015</v>
      </c>
      <c r="L104" s="48">
        <f t="shared" si="40"/>
        <v>0.015</v>
      </c>
      <c r="M104" s="48">
        <f t="shared" si="40"/>
        <v>0.015</v>
      </c>
      <c r="N104" s="48">
        <f t="shared" si="40"/>
        <v>0.015</v>
      </c>
      <c r="O104" s="48">
        <f t="shared" si="40"/>
        <v>0.015</v>
      </c>
      <c r="P104" s="48">
        <f t="shared" si="40"/>
        <v>0.015</v>
      </c>
      <c r="Q104" s="48">
        <f t="shared" si="40"/>
        <v>0.015</v>
      </c>
      <c r="R104" s="48">
        <f t="shared" si="40"/>
        <v>0.01005</v>
      </c>
      <c r="S104" s="48">
        <f t="shared" si="40"/>
        <v>0.01005</v>
      </c>
      <c r="T104" s="48">
        <f t="shared" si="40"/>
        <v>0.01005</v>
      </c>
      <c r="U104" s="48">
        <f t="shared" si="40"/>
        <v>0.01005</v>
      </c>
      <c r="V104" s="48">
        <f t="shared" si="40"/>
        <v>0.01005</v>
      </c>
      <c r="W104" s="48">
        <f t="shared" si="40"/>
        <v>0.01005</v>
      </c>
      <c r="X104" s="48">
        <f t="shared" si="40"/>
        <v>0.01005</v>
      </c>
      <c r="Y104" s="48">
        <f t="shared" si="40"/>
        <v>0.01005</v>
      </c>
      <c r="Z104" s="48">
        <f t="shared" si="40"/>
        <v>0.01005</v>
      </c>
      <c r="AA104" s="48">
        <f t="shared" si="40"/>
        <v>0.01005</v>
      </c>
      <c r="AB104" s="48">
        <f t="shared" si="40"/>
        <v>0.01005</v>
      </c>
      <c r="AC104" s="48">
        <f t="shared" si="40"/>
        <v>0.01005</v>
      </c>
      <c r="AD104" s="48">
        <f t="shared" si="40"/>
        <v>0.005025</v>
      </c>
      <c r="AE104" s="48">
        <f t="shared" si="40"/>
        <v>0.005025</v>
      </c>
      <c r="AF104" s="48">
        <f t="shared" si="40"/>
        <v>0.005025</v>
      </c>
      <c r="AG104" s="48">
        <f t="shared" si="40"/>
        <v>0.005025</v>
      </c>
      <c r="AH104" s="48">
        <f t="shared" si="40"/>
        <v>0.005025</v>
      </c>
      <c r="AI104" s="48">
        <f t="shared" si="40"/>
        <v>0.005025</v>
      </c>
      <c r="AJ104" s="48">
        <f t="shared" si="40"/>
        <v>0.005025</v>
      </c>
      <c r="AK104" s="48">
        <f t="shared" si="40"/>
        <v>0.005025</v>
      </c>
      <c r="AL104" s="48">
        <f t="shared" si="40"/>
        <v>0.005025</v>
      </c>
      <c r="AM104" s="48">
        <f t="shared" si="40"/>
        <v>0.005025</v>
      </c>
      <c r="AN104" s="48">
        <f t="shared" si="40"/>
        <v>0.005025</v>
      </c>
      <c r="AO104" s="48">
        <f t="shared" si="40"/>
        <v>0.005025</v>
      </c>
      <c r="AP104" s="48">
        <f t="shared" si="40"/>
        <v>0.005025</v>
      </c>
      <c r="AQ104" s="48">
        <f t="shared" si="40"/>
        <v>0.005025</v>
      </c>
      <c r="AR104" s="48">
        <f t="shared" si="40"/>
        <v>0.005025</v>
      </c>
      <c r="AS104" s="48">
        <f t="shared" si="40"/>
        <v>0.005025</v>
      </c>
      <c r="AT104" s="48">
        <f t="shared" si="40"/>
        <v>0.005025</v>
      </c>
      <c r="AU104" s="48">
        <f t="shared" si="40"/>
        <v>0.005025</v>
      </c>
      <c r="AV104" s="48">
        <f t="shared" si="40"/>
        <v>0.005025</v>
      </c>
      <c r="AW104" s="48">
        <f t="shared" si="40"/>
        <v>0.005025</v>
      </c>
      <c r="AX104" s="48">
        <f t="shared" si="40"/>
        <v>0.005025</v>
      </c>
      <c r="AY104" s="48">
        <f t="shared" si="40"/>
        <v>0.005025</v>
      </c>
      <c r="AZ104" s="48">
        <f t="shared" si="40"/>
        <v>0.005025</v>
      </c>
      <c r="BA104" s="48">
        <f t="shared" si="40"/>
        <v>0.005025</v>
      </c>
      <c r="BB104" s="48">
        <f t="shared" si="40"/>
        <v>0.005025</v>
      </c>
      <c r="BC104" s="48">
        <f t="shared" si="40"/>
        <v>0.005025</v>
      </c>
      <c r="BD104" s="48">
        <f t="shared" si="40"/>
        <v>0.005025</v>
      </c>
      <c r="BE104" s="48">
        <f t="shared" si="40"/>
        <v>0.005025</v>
      </c>
      <c r="BF104" s="48">
        <f t="shared" si="40"/>
        <v>0.005025</v>
      </c>
      <c r="BG104" s="48">
        <f t="shared" si="40"/>
        <v>0.005025</v>
      </c>
      <c r="BH104" s="48">
        <f t="shared" si="40"/>
        <v>0.005025</v>
      </c>
      <c r="BI104" s="48">
        <f t="shared" si="40"/>
        <v>0.005025</v>
      </c>
      <c r="BJ104" s="48">
        <f t="shared" si="40"/>
        <v>0.005025</v>
      </c>
      <c r="BK104" s="48">
        <f t="shared" si="40"/>
        <v>0.005025</v>
      </c>
      <c r="BL104" s="48">
        <f t="shared" si="40"/>
        <v>0.005025</v>
      </c>
      <c r="BM104" s="48">
        <f t="shared" si="40"/>
        <v>0.005025</v>
      </c>
      <c r="BN104" s="48"/>
      <c r="BO104" s="48"/>
      <c r="BP104" s="48"/>
      <c r="BQ104" s="48"/>
      <c r="BR104" s="48"/>
      <c r="BS104" s="48"/>
      <c r="BT104" s="48"/>
      <c r="BU104" s="48"/>
      <c r="BV104" s="48"/>
      <c r="BW104" s="48"/>
      <c r="BX104" s="48"/>
      <c r="BY104" s="48"/>
      <c r="BZ104" s="48"/>
      <c r="CA104" s="48"/>
      <c r="CB104" s="48"/>
      <c r="CC104" s="48"/>
      <c r="CD104" s="48"/>
      <c r="CE104" s="48"/>
      <c r="CF104" s="48"/>
      <c r="CG104" s="48"/>
    </row>
    <row r="105" ht="14.25" customHeight="1">
      <c r="B105" s="206" t="s">
        <v>419</v>
      </c>
      <c r="C105" s="206"/>
      <c r="D105" s="13">
        <f t="shared" ref="D105:D108" si="42">+D104+1</f>
        <v>2</v>
      </c>
      <c r="E105" s="193">
        <f>+E104*(1-Assumptions!$I$74)</f>
        <v>0.01005</v>
      </c>
      <c r="F105" s="48"/>
      <c r="G105" s="48"/>
      <c r="H105" s="48"/>
      <c r="I105" s="48"/>
      <c r="J105" s="48"/>
      <c r="K105" s="48"/>
      <c r="L105" s="48"/>
      <c r="M105" s="48"/>
      <c r="N105" s="48"/>
      <c r="O105" s="48"/>
      <c r="P105" s="48"/>
      <c r="Q105" s="48"/>
      <c r="R105" s="48">
        <f t="shared" ref="R105:BM105" si="41">+F104</f>
        <v>0.015</v>
      </c>
      <c r="S105" s="48">
        <f t="shared" si="41"/>
        <v>0.015</v>
      </c>
      <c r="T105" s="48">
        <f t="shared" si="41"/>
        <v>0.015</v>
      </c>
      <c r="U105" s="48">
        <f t="shared" si="41"/>
        <v>0.015</v>
      </c>
      <c r="V105" s="48">
        <f t="shared" si="41"/>
        <v>0.015</v>
      </c>
      <c r="W105" s="48">
        <f t="shared" si="41"/>
        <v>0.015</v>
      </c>
      <c r="X105" s="48">
        <f t="shared" si="41"/>
        <v>0.015</v>
      </c>
      <c r="Y105" s="48">
        <f t="shared" si="41"/>
        <v>0.015</v>
      </c>
      <c r="Z105" s="48">
        <f t="shared" si="41"/>
        <v>0.015</v>
      </c>
      <c r="AA105" s="48">
        <f t="shared" si="41"/>
        <v>0.015</v>
      </c>
      <c r="AB105" s="48">
        <f t="shared" si="41"/>
        <v>0.015</v>
      </c>
      <c r="AC105" s="48">
        <f t="shared" si="41"/>
        <v>0.015</v>
      </c>
      <c r="AD105" s="48">
        <f t="shared" si="41"/>
        <v>0.01005</v>
      </c>
      <c r="AE105" s="48">
        <f t="shared" si="41"/>
        <v>0.01005</v>
      </c>
      <c r="AF105" s="48">
        <f t="shared" si="41"/>
        <v>0.01005</v>
      </c>
      <c r="AG105" s="48">
        <f t="shared" si="41"/>
        <v>0.01005</v>
      </c>
      <c r="AH105" s="48">
        <f t="shared" si="41"/>
        <v>0.01005</v>
      </c>
      <c r="AI105" s="48">
        <f t="shared" si="41"/>
        <v>0.01005</v>
      </c>
      <c r="AJ105" s="48">
        <f t="shared" si="41"/>
        <v>0.01005</v>
      </c>
      <c r="AK105" s="48">
        <f t="shared" si="41"/>
        <v>0.01005</v>
      </c>
      <c r="AL105" s="48">
        <f t="shared" si="41"/>
        <v>0.01005</v>
      </c>
      <c r="AM105" s="48">
        <f t="shared" si="41"/>
        <v>0.01005</v>
      </c>
      <c r="AN105" s="48">
        <f t="shared" si="41"/>
        <v>0.01005</v>
      </c>
      <c r="AO105" s="48">
        <f t="shared" si="41"/>
        <v>0.01005</v>
      </c>
      <c r="AP105" s="48">
        <f t="shared" si="41"/>
        <v>0.005025</v>
      </c>
      <c r="AQ105" s="48">
        <f t="shared" si="41"/>
        <v>0.005025</v>
      </c>
      <c r="AR105" s="48">
        <f t="shared" si="41"/>
        <v>0.005025</v>
      </c>
      <c r="AS105" s="48">
        <f t="shared" si="41"/>
        <v>0.005025</v>
      </c>
      <c r="AT105" s="48">
        <f t="shared" si="41"/>
        <v>0.005025</v>
      </c>
      <c r="AU105" s="48">
        <f t="shared" si="41"/>
        <v>0.005025</v>
      </c>
      <c r="AV105" s="48">
        <f t="shared" si="41"/>
        <v>0.005025</v>
      </c>
      <c r="AW105" s="48">
        <f t="shared" si="41"/>
        <v>0.005025</v>
      </c>
      <c r="AX105" s="48">
        <f t="shared" si="41"/>
        <v>0.005025</v>
      </c>
      <c r="AY105" s="48">
        <f t="shared" si="41"/>
        <v>0.005025</v>
      </c>
      <c r="AZ105" s="48">
        <f t="shared" si="41"/>
        <v>0.005025</v>
      </c>
      <c r="BA105" s="48">
        <f t="shared" si="41"/>
        <v>0.005025</v>
      </c>
      <c r="BB105" s="48">
        <f t="shared" si="41"/>
        <v>0.005025</v>
      </c>
      <c r="BC105" s="48">
        <f t="shared" si="41"/>
        <v>0.005025</v>
      </c>
      <c r="BD105" s="48">
        <f t="shared" si="41"/>
        <v>0.005025</v>
      </c>
      <c r="BE105" s="48">
        <f t="shared" si="41"/>
        <v>0.005025</v>
      </c>
      <c r="BF105" s="48">
        <f t="shared" si="41"/>
        <v>0.005025</v>
      </c>
      <c r="BG105" s="48">
        <f t="shared" si="41"/>
        <v>0.005025</v>
      </c>
      <c r="BH105" s="48">
        <f t="shared" si="41"/>
        <v>0.005025</v>
      </c>
      <c r="BI105" s="48">
        <f t="shared" si="41"/>
        <v>0.005025</v>
      </c>
      <c r="BJ105" s="48">
        <f t="shared" si="41"/>
        <v>0.005025</v>
      </c>
      <c r="BK105" s="48">
        <f t="shared" si="41"/>
        <v>0.005025</v>
      </c>
      <c r="BL105" s="48">
        <f t="shared" si="41"/>
        <v>0.005025</v>
      </c>
      <c r="BM105" s="48">
        <f t="shared" si="41"/>
        <v>0.005025</v>
      </c>
      <c r="BN105" s="48"/>
      <c r="BO105" s="48"/>
      <c r="BP105" s="48"/>
      <c r="BQ105" s="48"/>
      <c r="BR105" s="48"/>
      <c r="BS105" s="48"/>
      <c r="BT105" s="48"/>
      <c r="BU105" s="48"/>
      <c r="BV105" s="48"/>
      <c r="BW105" s="48"/>
      <c r="BX105" s="48"/>
      <c r="BY105" s="48"/>
      <c r="BZ105" s="48"/>
      <c r="CA105" s="48"/>
      <c r="CB105" s="48"/>
      <c r="CC105" s="48"/>
      <c r="CD105" s="48"/>
      <c r="CE105" s="48"/>
      <c r="CF105" s="48"/>
      <c r="CG105" s="48"/>
    </row>
    <row r="106" ht="14.25" customHeight="1">
      <c r="B106" s="206" t="s">
        <v>419</v>
      </c>
      <c r="C106" s="206"/>
      <c r="D106" s="13">
        <f t="shared" si="42"/>
        <v>3</v>
      </c>
      <c r="E106" s="193">
        <f>+E105*(1-Assumptions!$I$75)</f>
        <v>0.005025</v>
      </c>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f t="shared" ref="AD106:BM106" si="43">+R105</f>
        <v>0.015</v>
      </c>
      <c r="AE106" s="48">
        <f t="shared" si="43"/>
        <v>0.015</v>
      </c>
      <c r="AF106" s="48">
        <f t="shared" si="43"/>
        <v>0.015</v>
      </c>
      <c r="AG106" s="48">
        <f t="shared" si="43"/>
        <v>0.015</v>
      </c>
      <c r="AH106" s="48">
        <f t="shared" si="43"/>
        <v>0.015</v>
      </c>
      <c r="AI106" s="48">
        <f t="shared" si="43"/>
        <v>0.015</v>
      </c>
      <c r="AJ106" s="48">
        <f t="shared" si="43"/>
        <v>0.015</v>
      </c>
      <c r="AK106" s="48">
        <f t="shared" si="43"/>
        <v>0.015</v>
      </c>
      <c r="AL106" s="48">
        <f t="shared" si="43"/>
        <v>0.015</v>
      </c>
      <c r="AM106" s="48">
        <f t="shared" si="43"/>
        <v>0.015</v>
      </c>
      <c r="AN106" s="48">
        <f t="shared" si="43"/>
        <v>0.015</v>
      </c>
      <c r="AO106" s="48">
        <f t="shared" si="43"/>
        <v>0.015</v>
      </c>
      <c r="AP106" s="48">
        <f t="shared" si="43"/>
        <v>0.01005</v>
      </c>
      <c r="AQ106" s="48">
        <f t="shared" si="43"/>
        <v>0.01005</v>
      </c>
      <c r="AR106" s="48">
        <f t="shared" si="43"/>
        <v>0.01005</v>
      </c>
      <c r="AS106" s="48">
        <f t="shared" si="43"/>
        <v>0.01005</v>
      </c>
      <c r="AT106" s="48">
        <f t="shared" si="43"/>
        <v>0.01005</v>
      </c>
      <c r="AU106" s="48">
        <f t="shared" si="43"/>
        <v>0.01005</v>
      </c>
      <c r="AV106" s="48">
        <f t="shared" si="43"/>
        <v>0.01005</v>
      </c>
      <c r="AW106" s="48">
        <f t="shared" si="43"/>
        <v>0.01005</v>
      </c>
      <c r="AX106" s="48">
        <f t="shared" si="43"/>
        <v>0.01005</v>
      </c>
      <c r="AY106" s="48">
        <f t="shared" si="43"/>
        <v>0.01005</v>
      </c>
      <c r="AZ106" s="48">
        <f t="shared" si="43"/>
        <v>0.01005</v>
      </c>
      <c r="BA106" s="48">
        <f t="shared" si="43"/>
        <v>0.01005</v>
      </c>
      <c r="BB106" s="48">
        <f t="shared" si="43"/>
        <v>0.005025</v>
      </c>
      <c r="BC106" s="48">
        <f t="shared" si="43"/>
        <v>0.005025</v>
      </c>
      <c r="BD106" s="48">
        <f t="shared" si="43"/>
        <v>0.005025</v>
      </c>
      <c r="BE106" s="48">
        <f t="shared" si="43"/>
        <v>0.005025</v>
      </c>
      <c r="BF106" s="48">
        <f t="shared" si="43"/>
        <v>0.005025</v>
      </c>
      <c r="BG106" s="48">
        <f t="shared" si="43"/>
        <v>0.005025</v>
      </c>
      <c r="BH106" s="48">
        <f t="shared" si="43"/>
        <v>0.005025</v>
      </c>
      <c r="BI106" s="48">
        <f t="shared" si="43"/>
        <v>0.005025</v>
      </c>
      <c r="BJ106" s="48">
        <f t="shared" si="43"/>
        <v>0.005025</v>
      </c>
      <c r="BK106" s="48">
        <f t="shared" si="43"/>
        <v>0.005025</v>
      </c>
      <c r="BL106" s="48">
        <f t="shared" si="43"/>
        <v>0.005025</v>
      </c>
      <c r="BM106" s="48">
        <f t="shared" si="43"/>
        <v>0.005025</v>
      </c>
      <c r="BN106" s="48"/>
      <c r="BO106" s="48"/>
      <c r="BP106" s="48"/>
      <c r="BQ106" s="48"/>
      <c r="BR106" s="48"/>
      <c r="BS106" s="48"/>
      <c r="BT106" s="48"/>
      <c r="BU106" s="48"/>
      <c r="BV106" s="48"/>
      <c r="BW106" s="48"/>
      <c r="BX106" s="48"/>
      <c r="BY106" s="48"/>
      <c r="BZ106" s="48"/>
      <c r="CA106" s="48"/>
      <c r="CB106" s="48"/>
      <c r="CC106" s="48"/>
      <c r="CD106" s="48"/>
      <c r="CE106" s="48"/>
      <c r="CF106" s="48"/>
      <c r="CG106" s="48"/>
    </row>
    <row r="107" ht="14.25" customHeight="1">
      <c r="B107" s="206" t="s">
        <v>419</v>
      </c>
      <c r="C107" s="206"/>
      <c r="D107" s="13">
        <f t="shared" si="42"/>
        <v>4</v>
      </c>
      <c r="E107" s="48">
        <f t="shared" ref="E107:E108" si="45">+E106</f>
        <v>0.005025</v>
      </c>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f t="shared" ref="AP107:BM107" si="44">+AD106</f>
        <v>0.015</v>
      </c>
      <c r="AQ107" s="48">
        <f t="shared" si="44"/>
        <v>0.015</v>
      </c>
      <c r="AR107" s="48">
        <f t="shared" si="44"/>
        <v>0.015</v>
      </c>
      <c r="AS107" s="48">
        <f t="shared" si="44"/>
        <v>0.015</v>
      </c>
      <c r="AT107" s="48">
        <f t="shared" si="44"/>
        <v>0.015</v>
      </c>
      <c r="AU107" s="48">
        <f t="shared" si="44"/>
        <v>0.015</v>
      </c>
      <c r="AV107" s="48">
        <f t="shared" si="44"/>
        <v>0.015</v>
      </c>
      <c r="AW107" s="48">
        <f t="shared" si="44"/>
        <v>0.015</v>
      </c>
      <c r="AX107" s="48">
        <f t="shared" si="44"/>
        <v>0.015</v>
      </c>
      <c r="AY107" s="48">
        <f t="shared" si="44"/>
        <v>0.015</v>
      </c>
      <c r="AZ107" s="48">
        <f t="shared" si="44"/>
        <v>0.015</v>
      </c>
      <c r="BA107" s="48">
        <f t="shared" si="44"/>
        <v>0.015</v>
      </c>
      <c r="BB107" s="48">
        <f t="shared" si="44"/>
        <v>0.01005</v>
      </c>
      <c r="BC107" s="48">
        <f t="shared" si="44"/>
        <v>0.01005</v>
      </c>
      <c r="BD107" s="48">
        <f t="shared" si="44"/>
        <v>0.01005</v>
      </c>
      <c r="BE107" s="48">
        <f t="shared" si="44"/>
        <v>0.01005</v>
      </c>
      <c r="BF107" s="48">
        <f t="shared" si="44"/>
        <v>0.01005</v>
      </c>
      <c r="BG107" s="48">
        <f t="shared" si="44"/>
        <v>0.01005</v>
      </c>
      <c r="BH107" s="48">
        <f t="shared" si="44"/>
        <v>0.01005</v>
      </c>
      <c r="BI107" s="48">
        <f t="shared" si="44"/>
        <v>0.01005</v>
      </c>
      <c r="BJ107" s="48">
        <f t="shared" si="44"/>
        <v>0.01005</v>
      </c>
      <c r="BK107" s="48">
        <f t="shared" si="44"/>
        <v>0.01005</v>
      </c>
      <c r="BL107" s="48">
        <f t="shared" si="44"/>
        <v>0.01005</v>
      </c>
      <c r="BM107" s="48">
        <f t="shared" si="44"/>
        <v>0.01005</v>
      </c>
      <c r="BN107" s="48"/>
      <c r="BO107" s="48"/>
      <c r="BP107" s="48"/>
      <c r="BQ107" s="48"/>
      <c r="BR107" s="48"/>
      <c r="BS107" s="48"/>
      <c r="BT107" s="48"/>
      <c r="BU107" s="48"/>
      <c r="BV107" s="48"/>
      <c r="BW107" s="48"/>
      <c r="BX107" s="48"/>
      <c r="BY107" s="48"/>
      <c r="BZ107" s="48"/>
      <c r="CA107" s="48"/>
      <c r="CB107" s="48"/>
      <c r="CC107" s="48"/>
      <c r="CD107" s="48"/>
      <c r="CE107" s="48"/>
      <c r="CF107" s="48"/>
      <c r="CG107" s="48"/>
    </row>
    <row r="108" ht="14.25" customHeight="1">
      <c r="B108" s="206" t="s">
        <v>419</v>
      </c>
      <c r="C108" s="206"/>
      <c r="D108" s="13">
        <f t="shared" si="42"/>
        <v>5</v>
      </c>
      <c r="E108" s="48">
        <f t="shared" si="45"/>
        <v>0.005025</v>
      </c>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f t="shared" ref="BB108:BM108" si="46">+AP107</f>
        <v>0.015</v>
      </c>
      <c r="BC108" s="48">
        <f t="shared" si="46"/>
        <v>0.015</v>
      </c>
      <c r="BD108" s="48">
        <f t="shared" si="46"/>
        <v>0.015</v>
      </c>
      <c r="BE108" s="48">
        <f t="shared" si="46"/>
        <v>0.015</v>
      </c>
      <c r="BF108" s="48">
        <f t="shared" si="46"/>
        <v>0.015</v>
      </c>
      <c r="BG108" s="48">
        <f t="shared" si="46"/>
        <v>0.015</v>
      </c>
      <c r="BH108" s="48">
        <f t="shared" si="46"/>
        <v>0.015</v>
      </c>
      <c r="BI108" s="48">
        <f t="shared" si="46"/>
        <v>0.015</v>
      </c>
      <c r="BJ108" s="48">
        <f t="shared" si="46"/>
        <v>0.015</v>
      </c>
      <c r="BK108" s="48">
        <f t="shared" si="46"/>
        <v>0.015</v>
      </c>
      <c r="BL108" s="48">
        <f t="shared" si="46"/>
        <v>0.015</v>
      </c>
      <c r="BM108" s="48">
        <f t="shared" si="46"/>
        <v>0.015</v>
      </c>
      <c r="BN108" s="48"/>
      <c r="BO108" s="48"/>
      <c r="BP108" s="48"/>
      <c r="BQ108" s="48"/>
      <c r="BR108" s="48"/>
      <c r="BS108" s="48"/>
      <c r="BT108" s="48"/>
      <c r="BU108" s="48"/>
      <c r="BV108" s="48"/>
      <c r="BW108" s="48"/>
      <c r="BX108" s="48"/>
      <c r="BY108" s="48"/>
      <c r="BZ108" s="48"/>
      <c r="CA108" s="48"/>
      <c r="CB108" s="48"/>
      <c r="CC108" s="48"/>
      <c r="CD108" s="48"/>
      <c r="CE108" s="48"/>
      <c r="CF108" s="48"/>
      <c r="CG108" s="48"/>
    </row>
    <row r="109" ht="14.25" customHeight="1">
      <c r="B109" s="206"/>
      <c r="C109" s="206"/>
    </row>
    <row r="110" ht="14.25" customHeight="1">
      <c r="A110" s="13" t="s">
        <v>420</v>
      </c>
      <c r="B110" s="206"/>
      <c r="C110" s="206"/>
    </row>
    <row r="111" ht="14.25" customHeight="1">
      <c r="B111" s="206" t="str">
        <f t="shared" ref="B111:B115" si="48">+B97</f>
        <v>B2B - Mid-Market Customers (year 1)</v>
      </c>
      <c r="C111" s="206"/>
      <c r="F111" s="57">
        <f t="shared" ref="F111:BM111" si="47">+F70*F104*F$68</f>
        <v>12.5</v>
      </c>
      <c r="G111" s="57">
        <f t="shared" si="47"/>
        <v>38.85416667</v>
      </c>
      <c r="H111" s="57">
        <f t="shared" si="47"/>
        <v>65.48524306</v>
      </c>
      <c r="I111" s="57">
        <f t="shared" si="47"/>
        <v>92.51919126</v>
      </c>
      <c r="J111" s="57">
        <f t="shared" si="47"/>
        <v>133.215475</v>
      </c>
      <c r="K111" s="57">
        <f t="shared" si="47"/>
        <v>174.0462052</v>
      </c>
      <c r="L111" s="57">
        <f t="shared" si="47"/>
        <v>215.1887925</v>
      </c>
      <c r="M111" s="57">
        <f t="shared" si="47"/>
        <v>269.9565565</v>
      </c>
      <c r="N111" s="57">
        <f t="shared" si="47"/>
        <v>324.8782268</v>
      </c>
      <c r="O111" s="57">
        <f t="shared" si="47"/>
        <v>380.1909801</v>
      </c>
      <c r="P111" s="57">
        <f t="shared" si="47"/>
        <v>449.2714701</v>
      </c>
      <c r="Q111" s="57">
        <f t="shared" si="47"/>
        <v>518.7157843</v>
      </c>
      <c r="R111" s="57">
        <f t="shared" si="47"/>
        <v>334.5068414</v>
      </c>
      <c r="S111" s="57">
        <f t="shared" si="47"/>
        <v>321.9628348</v>
      </c>
      <c r="T111" s="57">
        <f t="shared" si="47"/>
        <v>309.8892285</v>
      </c>
      <c r="U111" s="57">
        <f t="shared" si="47"/>
        <v>298.2683825</v>
      </c>
      <c r="V111" s="57">
        <f t="shared" si="47"/>
        <v>287.0833181</v>
      </c>
      <c r="W111" s="57">
        <f t="shared" si="47"/>
        <v>276.3176937</v>
      </c>
      <c r="X111" s="57">
        <f t="shared" si="47"/>
        <v>265.9557802</v>
      </c>
      <c r="Y111" s="57">
        <f t="shared" si="47"/>
        <v>255.9824384</v>
      </c>
      <c r="Z111" s="57">
        <f t="shared" si="47"/>
        <v>246.383097</v>
      </c>
      <c r="AA111" s="57">
        <f t="shared" si="47"/>
        <v>237.1437308</v>
      </c>
      <c r="AB111" s="57">
        <f t="shared" si="47"/>
        <v>228.2508409</v>
      </c>
      <c r="AC111" s="57">
        <f t="shared" si="47"/>
        <v>219.6914344</v>
      </c>
      <c r="AD111" s="57">
        <f t="shared" si="47"/>
        <v>106.1841933</v>
      </c>
      <c r="AE111" s="57">
        <f t="shared" si="47"/>
        <v>102.6447202</v>
      </c>
      <c r="AF111" s="57">
        <f t="shared" si="47"/>
        <v>99.22322951</v>
      </c>
      <c r="AG111" s="57">
        <f t="shared" si="47"/>
        <v>95.91578853</v>
      </c>
      <c r="AH111" s="57">
        <f t="shared" si="47"/>
        <v>92.71859558</v>
      </c>
      <c r="AI111" s="57">
        <f t="shared" si="47"/>
        <v>89.62797573</v>
      </c>
      <c r="AJ111" s="57">
        <f t="shared" si="47"/>
        <v>86.64037654</v>
      </c>
      <c r="AK111" s="57">
        <f t="shared" si="47"/>
        <v>83.75236398</v>
      </c>
      <c r="AL111" s="57">
        <f t="shared" si="47"/>
        <v>80.96061852</v>
      </c>
      <c r="AM111" s="57">
        <f t="shared" si="47"/>
        <v>78.26193123</v>
      </c>
      <c r="AN111" s="57">
        <f t="shared" si="47"/>
        <v>75.65320019</v>
      </c>
      <c r="AO111" s="57">
        <f t="shared" si="47"/>
        <v>73.13142685</v>
      </c>
      <c r="AP111" s="57">
        <f t="shared" si="47"/>
        <v>70.9984269</v>
      </c>
      <c r="AQ111" s="57">
        <f t="shared" si="47"/>
        <v>68.92763945</v>
      </c>
      <c r="AR111" s="57">
        <f t="shared" si="47"/>
        <v>66.91724997</v>
      </c>
      <c r="AS111" s="57">
        <f t="shared" si="47"/>
        <v>64.96549684</v>
      </c>
      <c r="AT111" s="57">
        <f t="shared" si="47"/>
        <v>63.07066985</v>
      </c>
      <c r="AU111" s="57">
        <f t="shared" si="47"/>
        <v>61.23110865</v>
      </c>
      <c r="AV111" s="57">
        <f t="shared" si="47"/>
        <v>59.44520131</v>
      </c>
      <c r="AW111" s="57">
        <f t="shared" si="47"/>
        <v>57.71138294</v>
      </c>
      <c r="AX111" s="57">
        <f t="shared" si="47"/>
        <v>56.02813427</v>
      </c>
      <c r="AY111" s="57">
        <f t="shared" si="47"/>
        <v>54.39398036</v>
      </c>
      <c r="AZ111" s="57">
        <f t="shared" si="47"/>
        <v>52.80748926</v>
      </c>
      <c r="BA111" s="57">
        <f t="shared" si="47"/>
        <v>51.26727083</v>
      </c>
      <c r="BB111" s="57">
        <f t="shared" si="47"/>
        <v>49.98558905</v>
      </c>
      <c r="BC111" s="57">
        <f t="shared" si="47"/>
        <v>48.73594933</v>
      </c>
      <c r="BD111" s="57">
        <f t="shared" si="47"/>
        <v>47.5175506</v>
      </c>
      <c r="BE111" s="57">
        <f t="shared" si="47"/>
        <v>46.32961183</v>
      </c>
      <c r="BF111" s="57">
        <f t="shared" si="47"/>
        <v>45.17137153</v>
      </c>
      <c r="BG111" s="57">
        <f t="shared" si="47"/>
        <v>44.04208725</v>
      </c>
      <c r="BH111" s="57">
        <f t="shared" si="47"/>
        <v>42.94103506</v>
      </c>
      <c r="BI111" s="57">
        <f t="shared" si="47"/>
        <v>41.86750919</v>
      </c>
      <c r="BJ111" s="57">
        <f t="shared" si="47"/>
        <v>40.82082146</v>
      </c>
      <c r="BK111" s="57">
        <f t="shared" si="47"/>
        <v>39.80030092</v>
      </c>
      <c r="BL111" s="57">
        <f t="shared" si="47"/>
        <v>38.8052934</v>
      </c>
      <c r="BM111" s="57">
        <f t="shared" si="47"/>
        <v>37.83516106</v>
      </c>
    </row>
    <row r="112" ht="14.25" customHeight="1">
      <c r="B112" s="206" t="str">
        <f t="shared" si="48"/>
        <v>B2B - Mid-Market Customers (year 2)</v>
      </c>
      <c r="C112" s="206"/>
      <c r="F112" s="57">
        <f t="shared" ref="F112:BM112" si="49">+F71*F105*F$68</f>
        <v>0</v>
      </c>
      <c r="G112" s="57">
        <f t="shared" si="49"/>
        <v>0</v>
      </c>
      <c r="H112" s="57">
        <f t="shared" si="49"/>
        <v>0</v>
      </c>
      <c r="I112" s="57">
        <f t="shared" si="49"/>
        <v>0</v>
      </c>
      <c r="J112" s="57">
        <f t="shared" si="49"/>
        <v>0</v>
      </c>
      <c r="K112" s="57">
        <f t="shared" si="49"/>
        <v>0</v>
      </c>
      <c r="L112" s="57">
        <f t="shared" si="49"/>
        <v>0</v>
      </c>
      <c r="M112" s="57">
        <f t="shared" si="49"/>
        <v>0</v>
      </c>
      <c r="N112" s="57">
        <f t="shared" si="49"/>
        <v>0</v>
      </c>
      <c r="O112" s="57">
        <f t="shared" si="49"/>
        <v>0</v>
      </c>
      <c r="P112" s="57">
        <f t="shared" si="49"/>
        <v>0</v>
      </c>
      <c r="Q112" s="57">
        <f t="shared" si="49"/>
        <v>0</v>
      </c>
      <c r="R112" s="57">
        <f t="shared" si="49"/>
        <v>103.9504483</v>
      </c>
      <c r="S112" s="57">
        <f t="shared" si="49"/>
        <v>207.0687906</v>
      </c>
      <c r="T112" s="57">
        <f t="shared" si="49"/>
        <v>322.7565139</v>
      </c>
      <c r="U112" s="57">
        <f t="shared" si="49"/>
        <v>437.6821717</v>
      </c>
      <c r="V112" s="57">
        <f t="shared" si="49"/>
        <v>565.2854396</v>
      </c>
      <c r="W112" s="57">
        <f t="shared" si="49"/>
        <v>692.2748928</v>
      </c>
      <c r="X112" s="57">
        <f t="shared" si="49"/>
        <v>832.1322541</v>
      </c>
      <c r="Y112" s="57">
        <f t="shared" si="49"/>
        <v>971.610378</v>
      </c>
      <c r="Z112" s="57">
        <f t="shared" si="49"/>
        <v>1124.237719</v>
      </c>
      <c r="AA112" s="57">
        <f t="shared" si="49"/>
        <v>1276.816553</v>
      </c>
      <c r="AB112" s="57">
        <f t="shared" si="49"/>
        <v>1442.927701</v>
      </c>
      <c r="AC112" s="57">
        <f t="shared" si="49"/>
        <v>1609.429022</v>
      </c>
      <c r="AD112" s="57">
        <f t="shared" si="49"/>
        <v>1042.37353</v>
      </c>
      <c r="AE112" s="57">
        <f t="shared" si="49"/>
        <v>1007.627745</v>
      </c>
      <c r="AF112" s="57">
        <f t="shared" si="49"/>
        <v>974.0401538</v>
      </c>
      <c r="AG112" s="57">
        <f t="shared" si="49"/>
        <v>941.5721487</v>
      </c>
      <c r="AH112" s="57">
        <f t="shared" si="49"/>
        <v>910.1864104</v>
      </c>
      <c r="AI112" s="57">
        <f t="shared" si="49"/>
        <v>879.8468634</v>
      </c>
      <c r="AJ112" s="57">
        <f t="shared" si="49"/>
        <v>850.5186346</v>
      </c>
      <c r="AK112" s="57">
        <f t="shared" si="49"/>
        <v>822.1680134</v>
      </c>
      <c r="AL112" s="57">
        <f t="shared" si="49"/>
        <v>794.762413</v>
      </c>
      <c r="AM112" s="57">
        <f t="shared" si="49"/>
        <v>768.2703326</v>
      </c>
      <c r="AN112" s="57">
        <f t="shared" si="49"/>
        <v>742.6613215</v>
      </c>
      <c r="AO112" s="57">
        <f t="shared" si="49"/>
        <v>717.9059441</v>
      </c>
      <c r="AP112" s="57">
        <f t="shared" si="49"/>
        <v>348.4835104</v>
      </c>
      <c r="AQ112" s="57">
        <f t="shared" si="49"/>
        <v>338.319408</v>
      </c>
      <c r="AR112" s="57">
        <f t="shared" si="49"/>
        <v>328.4517586</v>
      </c>
      <c r="AS112" s="57">
        <f t="shared" si="49"/>
        <v>318.8719156</v>
      </c>
      <c r="AT112" s="57">
        <f t="shared" si="49"/>
        <v>309.5714847</v>
      </c>
      <c r="AU112" s="57">
        <f t="shared" si="49"/>
        <v>300.5423164</v>
      </c>
      <c r="AV112" s="57">
        <f t="shared" si="49"/>
        <v>291.7764989</v>
      </c>
      <c r="AW112" s="57">
        <f t="shared" si="49"/>
        <v>283.266351</v>
      </c>
      <c r="AX112" s="57">
        <f t="shared" si="49"/>
        <v>275.0044158</v>
      </c>
      <c r="AY112" s="57">
        <f t="shared" si="49"/>
        <v>266.9834536</v>
      </c>
      <c r="AZ112" s="57">
        <f t="shared" si="49"/>
        <v>259.1964362</v>
      </c>
      <c r="BA112" s="57">
        <f t="shared" si="49"/>
        <v>251.6365402</v>
      </c>
      <c r="BB112" s="57">
        <f t="shared" si="49"/>
        <v>245.3456267</v>
      </c>
      <c r="BC112" s="57">
        <f t="shared" si="49"/>
        <v>239.211986</v>
      </c>
      <c r="BD112" s="57">
        <f t="shared" si="49"/>
        <v>233.2316864</v>
      </c>
      <c r="BE112" s="57">
        <f t="shared" si="49"/>
        <v>227.4008942</v>
      </c>
      <c r="BF112" s="57">
        <f t="shared" si="49"/>
        <v>221.7158718</v>
      </c>
      <c r="BG112" s="57">
        <f t="shared" si="49"/>
        <v>216.172975</v>
      </c>
      <c r="BH112" s="57">
        <f t="shared" si="49"/>
        <v>210.7686507</v>
      </c>
      <c r="BI112" s="57">
        <f t="shared" si="49"/>
        <v>205.4994344</v>
      </c>
      <c r="BJ112" s="57">
        <f t="shared" si="49"/>
        <v>200.3619485</v>
      </c>
      <c r="BK112" s="57">
        <f t="shared" si="49"/>
        <v>195.3528998</v>
      </c>
      <c r="BL112" s="57">
        <f t="shared" si="49"/>
        <v>190.4690773</v>
      </c>
      <c r="BM112" s="57">
        <f t="shared" si="49"/>
        <v>185.7073504</v>
      </c>
    </row>
    <row r="113" ht="14.25" customHeight="1">
      <c r="B113" s="206" t="str">
        <f t="shared" si="48"/>
        <v>B2B - Mid-Market Customers (year 3)</v>
      </c>
      <c r="C113" s="206"/>
      <c r="F113" s="57">
        <f t="shared" ref="F113:BM113" si="50">+F72*F106*F$68</f>
        <v>0</v>
      </c>
      <c r="G113" s="57">
        <f t="shared" si="50"/>
        <v>0</v>
      </c>
      <c r="H113" s="57">
        <f t="shared" si="50"/>
        <v>0</v>
      </c>
      <c r="I113" s="57">
        <f t="shared" si="50"/>
        <v>0</v>
      </c>
      <c r="J113" s="57">
        <f t="shared" si="50"/>
        <v>0</v>
      </c>
      <c r="K113" s="57">
        <f t="shared" si="50"/>
        <v>0</v>
      </c>
      <c r="L113" s="57">
        <f t="shared" si="50"/>
        <v>0</v>
      </c>
      <c r="M113" s="57">
        <f t="shared" si="50"/>
        <v>0</v>
      </c>
      <c r="N113" s="57">
        <f t="shared" si="50"/>
        <v>0</v>
      </c>
      <c r="O113" s="57">
        <f t="shared" si="50"/>
        <v>0</v>
      </c>
      <c r="P113" s="57">
        <f t="shared" si="50"/>
        <v>0</v>
      </c>
      <c r="Q113" s="57">
        <f t="shared" si="50"/>
        <v>0</v>
      </c>
      <c r="R113" s="57">
        <f t="shared" si="50"/>
        <v>0</v>
      </c>
      <c r="S113" s="57">
        <f t="shared" si="50"/>
        <v>0</v>
      </c>
      <c r="T113" s="57">
        <f t="shared" si="50"/>
        <v>0</v>
      </c>
      <c r="U113" s="57">
        <f t="shared" si="50"/>
        <v>0</v>
      </c>
      <c r="V113" s="57">
        <f t="shared" si="50"/>
        <v>0</v>
      </c>
      <c r="W113" s="57">
        <f t="shared" si="50"/>
        <v>0</v>
      </c>
      <c r="X113" s="57">
        <f t="shared" si="50"/>
        <v>0</v>
      </c>
      <c r="Y113" s="57">
        <f t="shared" si="50"/>
        <v>0</v>
      </c>
      <c r="Z113" s="57">
        <f t="shared" si="50"/>
        <v>0</v>
      </c>
      <c r="AA113" s="57">
        <f t="shared" si="50"/>
        <v>0</v>
      </c>
      <c r="AB113" s="57">
        <f t="shared" si="50"/>
        <v>0</v>
      </c>
      <c r="AC113" s="57">
        <f t="shared" si="50"/>
        <v>0</v>
      </c>
      <c r="AD113" s="57">
        <f t="shared" si="50"/>
        <v>237.7396645</v>
      </c>
      <c r="AE113" s="57">
        <f t="shared" si="50"/>
        <v>472.2229067</v>
      </c>
      <c r="AF113" s="57">
        <f t="shared" si="50"/>
        <v>716.9166858</v>
      </c>
      <c r="AG113" s="57">
        <f t="shared" si="50"/>
        <v>958.6007326</v>
      </c>
      <c r="AH113" s="57">
        <f t="shared" si="50"/>
        <v>1210.757708</v>
      </c>
      <c r="AI113" s="57">
        <f t="shared" si="50"/>
        <v>1460.183718</v>
      </c>
      <c r="AJ113" s="57">
        <f t="shared" si="50"/>
        <v>1720.378507</v>
      </c>
      <c r="AK113" s="57">
        <f t="shared" si="50"/>
        <v>1978.156016</v>
      </c>
      <c r="AL113" s="57">
        <f t="shared" si="50"/>
        <v>2247.034614</v>
      </c>
      <c r="AM113" s="57">
        <f t="shared" si="50"/>
        <v>2513.847698</v>
      </c>
      <c r="AN113" s="57">
        <f t="shared" si="50"/>
        <v>2792.133975</v>
      </c>
      <c r="AO113" s="57">
        <f t="shared" si="50"/>
        <v>3068.748103</v>
      </c>
      <c r="AP113" s="57">
        <f t="shared" si="50"/>
        <v>1996.092777</v>
      </c>
      <c r="AQ113" s="57">
        <f t="shared" si="50"/>
        <v>1937.873404</v>
      </c>
      <c r="AR113" s="57">
        <f t="shared" si="50"/>
        <v>1881.352096</v>
      </c>
      <c r="AS113" s="57">
        <f t="shared" si="50"/>
        <v>1826.479327</v>
      </c>
      <c r="AT113" s="57">
        <f t="shared" si="50"/>
        <v>1773.207013</v>
      </c>
      <c r="AU113" s="57">
        <f t="shared" si="50"/>
        <v>1721.488475</v>
      </c>
      <c r="AV113" s="57">
        <f t="shared" si="50"/>
        <v>1671.278395</v>
      </c>
      <c r="AW113" s="57">
        <f t="shared" si="50"/>
        <v>1622.532775</v>
      </c>
      <c r="AX113" s="57">
        <f t="shared" si="50"/>
        <v>1575.208902</v>
      </c>
      <c r="AY113" s="57">
        <f t="shared" si="50"/>
        <v>1529.265309</v>
      </c>
      <c r="AZ113" s="57">
        <f t="shared" si="50"/>
        <v>1484.661738</v>
      </c>
      <c r="BA113" s="57">
        <f t="shared" si="50"/>
        <v>1441.359104</v>
      </c>
      <c r="BB113" s="57">
        <f t="shared" si="50"/>
        <v>702.6625631</v>
      </c>
      <c r="BC113" s="57">
        <f t="shared" si="50"/>
        <v>685.095999</v>
      </c>
      <c r="BD113" s="57">
        <f t="shared" si="50"/>
        <v>667.968599</v>
      </c>
      <c r="BE113" s="57">
        <f t="shared" si="50"/>
        <v>651.269384</v>
      </c>
      <c r="BF113" s="57">
        <f t="shared" si="50"/>
        <v>634.9876494</v>
      </c>
      <c r="BG113" s="57">
        <f t="shared" si="50"/>
        <v>619.1129582</v>
      </c>
      <c r="BH113" s="57">
        <f t="shared" si="50"/>
        <v>603.6351342</v>
      </c>
      <c r="BI113" s="57">
        <f t="shared" si="50"/>
        <v>588.5442559</v>
      </c>
      <c r="BJ113" s="57">
        <f t="shared" si="50"/>
        <v>573.8306495</v>
      </c>
      <c r="BK113" s="57">
        <f t="shared" si="50"/>
        <v>559.4848833</v>
      </c>
      <c r="BL113" s="57">
        <f t="shared" si="50"/>
        <v>545.4977612</v>
      </c>
      <c r="BM113" s="57">
        <f t="shared" si="50"/>
        <v>531.8603171</v>
      </c>
    </row>
    <row r="114" ht="14.25" customHeight="1">
      <c r="B114" s="206" t="str">
        <f t="shared" si="48"/>
        <v>B2B - Mid-Market Customers (year 4)</v>
      </c>
      <c r="C114" s="206"/>
      <c r="F114" s="57">
        <f t="shared" ref="F114:BM114" si="51">+F73*F107*F$68</f>
        <v>0</v>
      </c>
      <c r="G114" s="57">
        <f t="shared" si="51"/>
        <v>0</v>
      </c>
      <c r="H114" s="57">
        <f t="shared" si="51"/>
        <v>0</v>
      </c>
      <c r="I114" s="57">
        <f t="shared" si="51"/>
        <v>0</v>
      </c>
      <c r="J114" s="57">
        <f t="shared" si="51"/>
        <v>0</v>
      </c>
      <c r="K114" s="57">
        <f t="shared" si="51"/>
        <v>0</v>
      </c>
      <c r="L114" s="57">
        <f t="shared" si="51"/>
        <v>0</v>
      </c>
      <c r="M114" s="57">
        <f t="shared" si="51"/>
        <v>0</v>
      </c>
      <c r="N114" s="57">
        <f t="shared" si="51"/>
        <v>0</v>
      </c>
      <c r="O114" s="57">
        <f t="shared" si="51"/>
        <v>0</v>
      </c>
      <c r="P114" s="57">
        <f t="shared" si="51"/>
        <v>0</v>
      </c>
      <c r="Q114" s="57">
        <f t="shared" si="51"/>
        <v>0</v>
      </c>
      <c r="R114" s="57">
        <f t="shared" si="51"/>
        <v>0</v>
      </c>
      <c r="S114" s="57">
        <f t="shared" si="51"/>
        <v>0</v>
      </c>
      <c r="T114" s="57">
        <f t="shared" si="51"/>
        <v>0</v>
      </c>
      <c r="U114" s="57">
        <f t="shared" si="51"/>
        <v>0</v>
      </c>
      <c r="V114" s="57">
        <f t="shared" si="51"/>
        <v>0</v>
      </c>
      <c r="W114" s="57">
        <f t="shared" si="51"/>
        <v>0</v>
      </c>
      <c r="X114" s="57">
        <f t="shared" si="51"/>
        <v>0</v>
      </c>
      <c r="Y114" s="57">
        <f t="shared" si="51"/>
        <v>0</v>
      </c>
      <c r="Z114" s="57">
        <f t="shared" si="51"/>
        <v>0</v>
      </c>
      <c r="AA114" s="57">
        <f t="shared" si="51"/>
        <v>0</v>
      </c>
      <c r="AB114" s="57">
        <f t="shared" si="51"/>
        <v>0</v>
      </c>
      <c r="AC114" s="57">
        <f t="shared" si="51"/>
        <v>0</v>
      </c>
      <c r="AD114" s="57">
        <f t="shared" si="51"/>
        <v>0</v>
      </c>
      <c r="AE114" s="57">
        <f t="shared" si="51"/>
        <v>0</v>
      </c>
      <c r="AF114" s="57">
        <f t="shared" si="51"/>
        <v>0</v>
      </c>
      <c r="AG114" s="57">
        <f t="shared" si="51"/>
        <v>0</v>
      </c>
      <c r="AH114" s="57">
        <f t="shared" si="51"/>
        <v>0</v>
      </c>
      <c r="AI114" s="57">
        <f t="shared" si="51"/>
        <v>0</v>
      </c>
      <c r="AJ114" s="57">
        <f t="shared" si="51"/>
        <v>0</v>
      </c>
      <c r="AK114" s="57">
        <f t="shared" si="51"/>
        <v>0</v>
      </c>
      <c r="AL114" s="57">
        <f t="shared" si="51"/>
        <v>0</v>
      </c>
      <c r="AM114" s="57">
        <f t="shared" si="51"/>
        <v>0</v>
      </c>
      <c r="AN114" s="57">
        <f t="shared" si="51"/>
        <v>0</v>
      </c>
      <c r="AO114" s="57">
        <f t="shared" si="51"/>
        <v>0</v>
      </c>
      <c r="AP114" s="57">
        <f t="shared" si="51"/>
        <v>388.3795788</v>
      </c>
      <c r="AQ114" s="57">
        <f t="shared" si="51"/>
        <v>772.041603</v>
      </c>
      <c r="AR114" s="57">
        <f t="shared" si="51"/>
        <v>1164.513075</v>
      </c>
      <c r="AS114" s="57">
        <f t="shared" si="51"/>
        <v>1552.687037</v>
      </c>
      <c r="AT114" s="57">
        <f t="shared" si="51"/>
        <v>1950.099815</v>
      </c>
      <c r="AU114" s="57">
        <f t="shared" si="51"/>
        <v>2343.654367</v>
      </c>
      <c r="AV114" s="57">
        <f t="shared" si="51"/>
        <v>2746.897543</v>
      </c>
      <c r="AW114" s="57">
        <f t="shared" si="51"/>
        <v>3146.74345</v>
      </c>
      <c r="AX114" s="57">
        <f t="shared" si="51"/>
        <v>3556.750734</v>
      </c>
      <c r="AY114" s="57">
        <f t="shared" si="51"/>
        <v>3963.845965</v>
      </c>
      <c r="AZ114" s="57">
        <f t="shared" si="51"/>
        <v>4381.600937</v>
      </c>
      <c r="BA114" s="57">
        <f t="shared" si="51"/>
        <v>4796.956075</v>
      </c>
      <c r="BB114" s="57">
        <f t="shared" si="51"/>
        <v>3133.611556</v>
      </c>
      <c r="BC114" s="57">
        <f t="shared" si="51"/>
        <v>3055.271267</v>
      </c>
      <c r="BD114" s="57">
        <f t="shared" si="51"/>
        <v>2978.889485</v>
      </c>
      <c r="BE114" s="57">
        <f t="shared" si="51"/>
        <v>2904.417248</v>
      </c>
      <c r="BF114" s="57">
        <f t="shared" si="51"/>
        <v>2831.806817</v>
      </c>
      <c r="BG114" s="57">
        <f t="shared" si="51"/>
        <v>2761.011646</v>
      </c>
      <c r="BH114" s="57">
        <f t="shared" si="51"/>
        <v>2691.986355</v>
      </c>
      <c r="BI114" s="57">
        <f t="shared" si="51"/>
        <v>2624.686696</v>
      </c>
      <c r="BJ114" s="57">
        <f t="shared" si="51"/>
        <v>2559.069529</v>
      </c>
      <c r="BK114" s="57">
        <f t="shared" si="51"/>
        <v>2495.092791</v>
      </c>
      <c r="BL114" s="57">
        <f t="shared" si="51"/>
        <v>2432.715471</v>
      </c>
      <c r="BM114" s="57">
        <f t="shared" si="51"/>
        <v>2371.897584</v>
      </c>
    </row>
    <row r="115" ht="14.25" customHeight="1">
      <c r="B115" s="206" t="str">
        <f t="shared" si="48"/>
        <v>B2B - Mid-Market Customers (year 5)</v>
      </c>
      <c r="C115" s="206"/>
      <c r="F115" s="57">
        <f t="shared" ref="F115:BM115" si="52">+F74*F108*F$68</f>
        <v>0</v>
      </c>
      <c r="G115" s="57">
        <f t="shared" si="52"/>
        <v>0</v>
      </c>
      <c r="H115" s="57">
        <f t="shared" si="52"/>
        <v>0</v>
      </c>
      <c r="I115" s="57">
        <f t="shared" si="52"/>
        <v>0</v>
      </c>
      <c r="J115" s="57">
        <f t="shared" si="52"/>
        <v>0</v>
      </c>
      <c r="K115" s="57">
        <f t="shared" si="52"/>
        <v>0</v>
      </c>
      <c r="L115" s="57">
        <f t="shared" si="52"/>
        <v>0</v>
      </c>
      <c r="M115" s="57">
        <f t="shared" si="52"/>
        <v>0</v>
      </c>
      <c r="N115" s="57">
        <f t="shared" si="52"/>
        <v>0</v>
      </c>
      <c r="O115" s="57">
        <f t="shared" si="52"/>
        <v>0</v>
      </c>
      <c r="P115" s="57">
        <f t="shared" si="52"/>
        <v>0</v>
      </c>
      <c r="Q115" s="57">
        <f t="shared" si="52"/>
        <v>0</v>
      </c>
      <c r="R115" s="57">
        <f t="shared" si="52"/>
        <v>0</v>
      </c>
      <c r="S115" s="57">
        <f t="shared" si="52"/>
        <v>0</v>
      </c>
      <c r="T115" s="57">
        <f t="shared" si="52"/>
        <v>0</v>
      </c>
      <c r="U115" s="57">
        <f t="shared" si="52"/>
        <v>0</v>
      </c>
      <c r="V115" s="57">
        <f t="shared" si="52"/>
        <v>0</v>
      </c>
      <c r="W115" s="57">
        <f t="shared" si="52"/>
        <v>0</v>
      </c>
      <c r="X115" s="57">
        <f t="shared" si="52"/>
        <v>0</v>
      </c>
      <c r="Y115" s="57">
        <f t="shared" si="52"/>
        <v>0</v>
      </c>
      <c r="Z115" s="57">
        <f t="shared" si="52"/>
        <v>0</v>
      </c>
      <c r="AA115" s="57">
        <f t="shared" si="52"/>
        <v>0</v>
      </c>
      <c r="AB115" s="57">
        <f t="shared" si="52"/>
        <v>0</v>
      </c>
      <c r="AC115" s="57">
        <f t="shared" si="52"/>
        <v>0</v>
      </c>
      <c r="AD115" s="57">
        <f t="shared" si="52"/>
        <v>0</v>
      </c>
      <c r="AE115" s="57">
        <f t="shared" si="52"/>
        <v>0</v>
      </c>
      <c r="AF115" s="57">
        <f t="shared" si="52"/>
        <v>0</v>
      </c>
      <c r="AG115" s="57">
        <f t="shared" si="52"/>
        <v>0</v>
      </c>
      <c r="AH115" s="57">
        <f t="shared" si="52"/>
        <v>0</v>
      </c>
      <c r="AI115" s="57">
        <f t="shared" si="52"/>
        <v>0</v>
      </c>
      <c r="AJ115" s="57">
        <f t="shared" si="52"/>
        <v>0</v>
      </c>
      <c r="AK115" s="57">
        <f t="shared" si="52"/>
        <v>0</v>
      </c>
      <c r="AL115" s="57">
        <f t="shared" si="52"/>
        <v>0</v>
      </c>
      <c r="AM115" s="57">
        <f t="shared" si="52"/>
        <v>0</v>
      </c>
      <c r="AN115" s="57">
        <f t="shared" si="52"/>
        <v>0</v>
      </c>
      <c r="AO115" s="57">
        <f t="shared" si="52"/>
        <v>0</v>
      </c>
      <c r="AP115" s="57">
        <f t="shared" si="52"/>
        <v>0</v>
      </c>
      <c r="AQ115" s="57">
        <f t="shared" si="52"/>
        <v>0</v>
      </c>
      <c r="AR115" s="57">
        <f t="shared" si="52"/>
        <v>0</v>
      </c>
      <c r="AS115" s="57">
        <f t="shared" si="52"/>
        <v>0</v>
      </c>
      <c r="AT115" s="57">
        <f t="shared" si="52"/>
        <v>0</v>
      </c>
      <c r="AU115" s="57">
        <f t="shared" si="52"/>
        <v>0</v>
      </c>
      <c r="AV115" s="57">
        <f t="shared" si="52"/>
        <v>0</v>
      </c>
      <c r="AW115" s="57">
        <f t="shared" si="52"/>
        <v>0</v>
      </c>
      <c r="AX115" s="57">
        <f t="shared" si="52"/>
        <v>0</v>
      </c>
      <c r="AY115" s="57">
        <f t="shared" si="52"/>
        <v>0</v>
      </c>
      <c r="AZ115" s="57">
        <f t="shared" si="52"/>
        <v>0</v>
      </c>
      <c r="BA115" s="57">
        <f t="shared" si="52"/>
        <v>0</v>
      </c>
      <c r="BB115" s="57">
        <f t="shared" si="52"/>
        <v>562.6244067</v>
      </c>
      <c r="BC115" s="57">
        <f t="shared" si="52"/>
        <v>1119.005685</v>
      </c>
      <c r="BD115" s="57">
        <f t="shared" si="52"/>
        <v>1682.659589</v>
      </c>
      <c r="BE115" s="57">
        <f t="shared" si="52"/>
        <v>2240.521016</v>
      </c>
      <c r="BF115" s="57">
        <f t="shared" si="52"/>
        <v>2806.108745</v>
      </c>
      <c r="BG115" s="57">
        <f t="shared" si="52"/>
        <v>3366.361054</v>
      </c>
      <c r="BH115" s="57">
        <f t="shared" si="52"/>
        <v>3934.800455</v>
      </c>
      <c r="BI115" s="57">
        <f t="shared" si="52"/>
        <v>4498.369325</v>
      </c>
      <c r="BJ115" s="57">
        <f t="shared" si="52"/>
        <v>5070.594639</v>
      </c>
      <c r="BK115" s="57">
        <f t="shared" si="52"/>
        <v>5638.423606</v>
      </c>
      <c r="BL115" s="57">
        <f t="shared" si="52"/>
        <v>6215.388415</v>
      </c>
      <c r="BM115" s="57">
        <f t="shared" si="52"/>
        <v>6788.441865</v>
      </c>
    </row>
    <row r="116" ht="14.25" customHeight="1">
      <c r="B116" s="206"/>
      <c r="C116" s="206"/>
      <c r="F116" s="57">
        <f t="shared" ref="F116:BM116" si="53">SUM(F111:F115)</f>
        <v>12.5</v>
      </c>
      <c r="G116" s="57">
        <f t="shared" si="53"/>
        <v>38.85416667</v>
      </c>
      <c r="H116" s="57">
        <f t="shared" si="53"/>
        <v>65.48524306</v>
      </c>
      <c r="I116" s="57">
        <f t="shared" si="53"/>
        <v>92.51919126</v>
      </c>
      <c r="J116" s="57">
        <f t="shared" si="53"/>
        <v>133.215475</v>
      </c>
      <c r="K116" s="57">
        <f t="shared" si="53"/>
        <v>174.0462052</v>
      </c>
      <c r="L116" s="57">
        <f t="shared" si="53"/>
        <v>215.1887925</v>
      </c>
      <c r="M116" s="57">
        <f t="shared" si="53"/>
        <v>269.9565565</v>
      </c>
      <c r="N116" s="57">
        <f t="shared" si="53"/>
        <v>324.8782268</v>
      </c>
      <c r="O116" s="57">
        <f t="shared" si="53"/>
        <v>380.1909801</v>
      </c>
      <c r="P116" s="57">
        <f t="shared" si="53"/>
        <v>449.2714701</v>
      </c>
      <c r="Q116" s="57">
        <f t="shared" si="53"/>
        <v>518.7157843</v>
      </c>
      <c r="R116" s="57">
        <f t="shared" si="53"/>
        <v>438.4572897</v>
      </c>
      <c r="S116" s="57">
        <f t="shared" si="53"/>
        <v>529.0316255</v>
      </c>
      <c r="T116" s="57">
        <f t="shared" si="53"/>
        <v>632.6457424</v>
      </c>
      <c r="U116" s="57">
        <f t="shared" si="53"/>
        <v>735.9505542</v>
      </c>
      <c r="V116" s="57">
        <f t="shared" si="53"/>
        <v>852.3687577</v>
      </c>
      <c r="W116" s="57">
        <f t="shared" si="53"/>
        <v>968.5925865</v>
      </c>
      <c r="X116" s="57">
        <f t="shared" si="53"/>
        <v>1098.088034</v>
      </c>
      <c r="Y116" s="57">
        <f t="shared" si="53"/>
        <v>1227.592816</v>
      </c>
      <c r="Z116" s="57">
        <f t="shared" si="53"/>
        <v>1370.620816</v>
      </c>
      <c r="AA116" s="57">
        <f t="shared" si="53"/>
        <v>1513.960284</v>
      </c>
      <c r="AB116" s="57">
        <f t="shared" si="53"/>
        <v>1671.178541</v>
      </c>
      <c r="AC116" s="57">
        <f t="shared" si="53"/>
        <v>1829.120456</v>
      </c>
      <c r="AD116" s="57">
        <f t="shared" si="53"/>
        <v>1386.297387</v>
      </c>
      <c r="AE116" s="57">
        <f t="shared" si="53"/>
        <v>1582.495372</v>
      </c>
      <c r="AF116" s="57">
        <f t="shared" si="53"/>
        <v>1790.180069</v>
      </c>
      <c r="AG116" s="57">
        <f t="shared" si="53"/>
        <v>1996.08867</v>
      </c>
      <c r="AH116" s="57">
        <f t="shared" si="53"/>
        <v>2213.662714</v>
      </c>
      <c r="AI116" s="57">
        <f t="shared" si="53"/>
        <v>2429.658557</v>
      </c>
      <c r="AJ116" s="57">
        <f t="shared" si="53"/>
        <v>2657.537518</v>
      </c>
      <c r="AK116" s="57">
        <f t="shared" si="53"/>
        <v>2884.076393</v>
      </c>
      <c r="AL116" s="57">
        <f t="shared" si="53"/>
        <v>3122.757645</v>
      </c>
      <c r="AM116" s="57">
        <f t="shared" si="53"/>
        <v>3360.379962</v>
      </c>
      <c r="AN116" s="57">
        <f t="shared" si="53"/>
        <v>3610.448497</v>
      </c>
      <c r="AO116" s="57">
        <f t="shared" si="53"/>
        <v>3859.785474</v>
      </c>
      <c r="AP116" s="57">
        <f t="shared" si="53"/>
        <v>2803.954293</v>
      </c>
      <c r="AQ116" s="57">
        <f t="shared" si="53"/>
        <v>3117.162054</v>
      </c>
      <c r="AR116" s="57">
        <f t="shared" si="53"/>
        <v>3441.23418</v>
      </c>
      <c r="AS116" s="57">
        <f t="shared" si="53"/>
        <v>3763.003776</v>
      </c>
      <c r="AT116" s="57">
        <f t="shared" si="53"/>
        <v>4095.948983</v>
      </c>
      <c r="AU116" s="57">
        <f t="shared" si="53"/>
        <v>4426.916267</v>
      </c>
      <c r="AV116" s="57">
        <f t="shared" si="53"/>
        <v>4769.397638</v>
      </c>
      <c r="AW116" s="57">
        <f t="shared" si="53"/>
        <v>5110.253958</v>
      </c>
      <c r="AX116" s="57">
        <f t="shared" si="53"/>
        <v>5462.992186</v>
      </c>
      <c r="AY116" s="57">
        <f t="shared" si="53"/>
        <v>5814.488708</v>
      </c>
      <c r="AZ116" s="57">
        <f t="shared" si="53"/>
        <v>6178.2666</v>
      </c>
      <c r="BA116" s="57">
        <f t="shared" si="53"/>
        <v>6541.218989</v>
      </c>
      <c r="BB116" s="57">
        <f t="shared" si="53"/>
        <v>4694.229741</v>
      </c>
      <c r="BC116" s="57">
        <f t="shared" si="53"/>
        <v>5147.320887</v>
      </c>
      <c r="BD116" s="57">
        <f t="shared" si="53"/>
        <v>5610.26691</v>
      </c>
      <c r="BE116" s="57">
        <f t="shared" si="53"/>
        <v>6069.938154</v>
      </c>
      <c r="BF116" s="57">
        <f t="shared" si="53"/>
        <v>6539.790455</v>
      </c>
      <c r="BG116" s="57">
        <f t="shared" si="53"/>
        <v>7006.700721</v>
      </c>
      <c r="BH116" s="57">
        <f t="shared" si="53"/>
        <v>7484.131631</v>
      </c>
      <c r="BI116" s="57">
        <f t="shared" si="53"/>
        <v>7958.96722</v>
      </c>
      <c r="BJ116" s="57">
        <f t="shared" si="53"/>
        <v>8444.677587</v>
      </c>
      <c r="BK116" s="57">
        <f t="shared" si="53"/>
        <v>8928.154481</v>
      </c>
      <c r="BL116" s="57">
        <f t="shared" si="53"/>
        <v>9422.876018</v>
      </c>
      <c r="BM116" s="57">
        <f t="shared" si="53"/>
        <v>9915.742278</v>
      </c>
    </row>
    <row r="117" ht="14.25" customHeight="1">
      <c r="B117" s="206"/>
      <c r="C117" s="206"/>
      <c r="F117" s="57"/>
      <c r="G117" s="57"/>
      <c r="H117" s="57"/>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row>
    <row r="118" ht="14.25" customHeight="1">
      <c r="A118" s="13" t="s">
        <v>48</v>
      </c>
      <c r="B118" s="206"/>
      <c r="C118" s="206"/>
      <c r="D118" s="178" t="s">
        <v>414</v>
      </c>
    </row>
    <row r="119" ht="14.25" customHeight="1">
      <c r="B119" s="206" t="s">
        <v>419</v>
      </c>
      <c r="C119" s="206"/>
      <c r="D119" s="13">
        <v>1.0</v>
      </c>
      <c r="E119" s="193">
        <f>+Assumptions!I72</f>
        <v>0.015</v>
      </c>
      <c r="F119" s="48">
        <f t="shared" ref="F119:BM119" si="54">+INDEX($E$119:$E$123,MATCH(F$4,$D$119:$D$123))</f>
        <v>0.015</v>
      </c>
      <c r="G119" s="48">
        <f t="shared" si="54"/>
        <v>0.015</v>
      </c>
      <c r="H119" s="48">
        <f t="shared" si="54"/>
        <v>0.015</v>
      </c>
      <c r="I119" s="48">
        <f t="shared" si="54"/>
        <v>0.015</v>
      </c>
      <c r="J119" s="48">
        <f t="shared" si="54"/>
        <v>0.015</v>
      </c>
      <c r="K119" s="48">
        <f t="shared" si="54"/>
        <v>0.015</v>
      </c>
      <c r="L119" s="48">
        <f t="shared" si="54"/>
        <v>0.015</v>
      </c>
      <c r="M119" s="48">
        <f t="shared" si="54"/>
        <v>0.015</v>
      </c>
      <c r="N119" s="48">
        <f t="shared" si="54"/>
        <v>0.015</v>
      </c>
      <c r="O119" s="48">
        <f t="shared" si="54"/>
        <v>0.015</v>
      </c>
      <c r="P119" s="48">
        <f t="shared" si="54"/>
        <v>0.015</v>
      </c>
      <c r="Q119" s="48">
        <f t="shared" si="54"/>
        <v>0.015</v>
      </c>
      <c r="R119" s="48">
        <f t="shared" si="54"/>
        <v>0.01005</v>
      </c>
      <c r="S119" s="48">
        <f t="shared" si="54"/>
        <v>0.01005</v>
      </c>
      <c r="T119" s="48">
        <f t="shared" si="54"/>
        <v>0.01005</v>
      </c>
      <c r="U119" s="48">
        <f t="shared" si="54"/>
        <v>0.01005</v>
      </c>
      <c r="V119" s="48">
        <f t="shared" si="54"/>
        <v>0.01005</v>
      </c>
      <c r="W119" s="48">
        <f t="shared" si="54"/>
        <v>0.01005</v>
      </c>
      <c r="X119" s="48">
        <f t="shared" si="54"/>
        <v>0.01005</v>
      </c>
      <c r="Y119" s="48">
        <f t="shared" si="54"/>
        <v>0.01005</v>
      </c>
      <c r="Z119" s="48">
        <f t="shared" si="54"/>
        <v>0.01005</v>
      </c>
      <c r="AA119" s="48">
        <f t="shared" si="54"/>
        <v>0.01005</v>
      </c>
      <c r="AB119" s="48">
        <f t="shared" si="54"/>
        <v>0.01005</v>
      </c>
      <c r="AC119" s="48">
        <f t="shared" si="54"/>
        <v>0.01005</v>
      </c>
      <c r="AD119" s="48">
        <f t="shared" si="54"/>
        <v>0.005025</v>
      </c>
      <c r="AE119" s="48">
        <f t="shared" si="54"/>
        <v>0.005025</v>
      </c>
      <c r="AF119" s="48">
        <f t="shared" si="54"/>
        <v>0.005025</v>
      </c>
      <c r="AG119" s="48">
        <f t="shared" si="54"/>
        <v>0.005025</v>
      </c>
      <c r="AH119" s="48">
        <f t="shared" si="54"/>
        <v>0.005025</v>
      </c>
      <c r="AI119" s="48">
        <f t="shared" si="54"/>
        <v>0.005025</v>
      </c>
      <c r="AJ119" s="48">
        <f t="shared" si="54"/>
        <v>0.005025</v>
      </c>
      <c r="AK119" s="48">
        <f t="shared" si="54"/>
        <v>0.005025</v>
      </c>
      <c r="AL119" s="48">
        <f t="shared" si="54"/>
        <v>0.005025</v>
      </c>
      <c r="AM119" s="48">
        <f t="shared" si="54"/>
        <v>0.005025</v>
      </c>
      <c r="AN119" s="48">
        <f t="shared" si="54"/>
        <v>0.005025</v>
      </c>
      <c r="AO119" s="48">
        <f t="shared" si="54"/>
        <v>0.005025</v>
      </c>
      <c r="AP119" s="48">
        <f t="shared" si="54"/>
        <v>0.005025</v>
      </c>
      <c r="AQ119" s="48">
        <f t="shared" si="54"/>
        <v>0.005025</v>
      </c>
      <c r="AR119" s="48">
        <f t="shared" si="54"/>
        <v>0.005025</v>
      </c>
      <c r="AS119" s="48">
        <f t="shared" si="54"/>
        <v>0.005025</v>
      </c>
      <c r="AT119" s="48">
        <f t="shared" si="54"/>
        <v>0.005025</v>
      </c>
      <c r="AU119" s="48">
        <f t="shared" si="54"/>
        <v>0.005025</v>
      </c>
      <c r="AV119" s="48">
        <f t="shared" si="54"/>
        <v>0.005025</v>
      </c>
      <c r="AW119" s="48">
        <f t="shared" si="54"/>
        <v>0.005025</v>
      </c>
      <c r="AX119" s="48">
        <f t="shared" si="54"/>
        <v>0.005025</v>
      </c>
      <c r="AY119" s="48">
        <f t="shared" si="54"/>
        <v>0.005025</v>
      </c>
      <c r="AZ119" s="48">
        <f t="shared" si="54"/>
        <v>0.005025</v>
      </c>
      <c r="BA119" s="48">
        <f t="shared" si="54"/>
        <v>0.005025</v>
      </c>
      <c r="BB119" s="48">
        <f t="shared" si="54"/>
        <v>0.005025</v>
      </c>
      <c r="BC119" s="48">
        <f t="shared" si="54"/>
        <v>0.005025</v>
      </c>
      <c r="BD119" s="48">
        <f t="shared" si="54"/>
        <v>0.005025</v>
      </c>
      <c r="BE119" s="48">
        <f t="shared" si="54"/>
        <v>0.005025</v>
      </c>
      <c r="BF119" s="48">
        <f t="shared" si="54"/>
        <v>0.005025</v>
      </c>
      <c r="BG119" s="48">
        <f t="shared" si="54"/>
        <v>0.005025</v>
      </c>
      <c r="BH119" s="48">
        <f t="shared" si="54"/>
        <v>0.005025</v>
      </c>
      <c r="BI119" s="48">
        <f t="shared" si="54"/>
        <v>0.005025</v>
      </c>
      <c r="BJ119" s="48">
        <f t="shared" si="54"/>
        <v>0.005025</v>
      </c>
      <c r="BK119" s="48">
        <f t="shared" si="54"/>
        <v>0.005025</v>
      </c>
      <c r="BL119" s="48">
        <f t="shared" si="54"/>
        <v>0.005025</v>
      </c>
      <c r="BM119" s="48">
        <f t="shared" si="54"/>
        <v>0.005025</v>
      </c>
      <c r="BN119" s="48"/>
      <c r="BO119" s="48"/>
      <c r="BP119" s="48"/>
      <c r="BQ119" s="48"/>
      <c r="BR119" s="48"/>
      <c r="BS119" s="48"/>
      <c r="BT119" s="48"/>
      <c r="BU119" s="48"/>
      <c r="BV119" s="48"/>
      <c r="BW119" s="48"/>
      <c r="BX119" s="48"/>
      <c r="BY119" s="48"/>
      <c r="BZ119" s="48"/>
      <c r="CA119" s="48"/>
      <c r="CB119" s="48"/>
      <c r="CC119" s="48"/>
      <c r="CD119" s="48"/>
      <c r="CE119" s="48"/>
      <c r="CF119" s="48"/>
      <c r="CG119" s="48"/>
    </row>
    <row r="120" ht="14.25" customHeight="1">
      <c r="B120" s="206" t="s">
        <v>419</v>
      </c>
      <c r="C120" s="206"/>
      <c r="D120" s="13">
        <f t="shared" ref="D120:D123" si="56">+D119+1</f>
        <v>2</v>
      </c>
      <c r="E120" s="193">
        <f>+E119*(1-Assumptions!$I$74)</f>
        <v>0.01005</v>
      </c>
      <c r="F120" s="48"/>
      <c r="G120" s="48"/>
      <c r="H120" s="48"/>
      <c r="I120" s="48"/>
      <c r="J120" s="48"/>
      <c r="K120" s="48"/>
      <c r="L120" s="48"/>
      <c r="M120" s="48"/>
      <c r="N120" s="48"/>
      <c r="O120" s="48"/>
      <c r="P120" s="48"/>
      <c r="Q120" s="48"/>
      <c r="R120" s="48">
        <f t="shared" ref="R120:BM120" si="55">+F119</f>
        <v>0.015</v>
      </c>
      <c r="S120" s="48">
        <f t="shared" si="55"/>
        <v>0.015</v>
      </c>
      <c r="T120" s="48">
        <f t="shared" si="55"/>
        <v>0.015</v>
      </c>
      <c r="U120" s="48">
        <f t="shared" si="55"/>
        <v>0.015</v>
      </c>
      <c r="V120" s="48">
        <f t="shared" si="55"/>
        <v>0.015</v>
      </c>
      <c r="W120" s="48">
        <f t="shared" si="55"/>
        <v>0.015</v>
      </c>
      <c r="X120" s="48">
        <f t="shared" si="55"/>
        <v>0.015</v>
      </c>
      <c r="Y120" s="48">
        <f t="shared" si="55"/>
        <v>0.015</v>
      </c>
      <c r="Z120" s="48">
        <f t="shared" si="55"/>
        <v>0.015</v>
      </c>
      <c r="AA120" s="48">
        <f t="shared" si="55"/>
        <v>0.015</v>
      </c>
      <c r="AB120" s="48">
        <f t="shared" si="55"/>
        <v>0.015</v>
      </c>
      <c r="AC120" s="48">
        <f t="shared" si="55"/>
        <v>0.015</v>
      </c>
      <c r="AD120" s="48">
        <f t="shared" si="55"/>
        <v>0.01005</v>
      </c>
      <c r="AE120" s="48">
        <f t="shared" si="55"/>
        <v>0.01005</v>
      </c>
      <c r="AF120" s="48">
        <f t="shared" si="55"/>
        <v>0.01005</v>
      </c>
      <c r="AG120" s="48">
        <f t="shared" si="55"/>
        <v>0.01005</v>
      </c>
      <c r="AH120" s="48">
        <f t="shared" si="55"/>
        <v>0.01005</v>
      </c>
      <c r="AI120" s="48">
        <f t="shared" si="55"/>
        <v>0.01005</v>
      </c>
      <c r="AJ120" s="48">
        <f t="shared" si="55"/>
        <v>0.01005</v>
      </c>
      <c r="AK120" s="48">
        <f t="shared" si="55"/>
        <v>0.01005</v>
      </c>
      <c r="AL120" s="48">
        <f t="shared" si="55"/>
        <v>0.01005</v>
      </c>
      <c r="AM120" s="48">
        <f t="shared" si="55"/>
        <v>0.01005</v>
      </c>
      <c r="AN120" s="48">
        <f t="shared" si="55"/>
        <v>0.01005</v>
      </c>
      <c r="AO120" s="48">
        <f t="shared" si="55"/>
        <v>0.01005</v>
      </c>
      <c r="AP120" s="48">
        <f t="shared" si="55"/>
        <v>0.005025</v>
      </c>
      <c r="AQ120" s="48">
        <f t="shared" si="55"/>
        <v>0.005025</v>
      </c>
      <c r="AR120" s="48">
        <f t="shared" si="55"/>
        <v>0.005025</v>
      </c>
      <c r="AS120" s="48">
        <f t="shared" si="55"/>
        <v>0.005025</v>
      </c>
      <c r="AT120" s="48">
        <f t="shared" si="55"/>
        <v>0.005025</v>
      </c>
      <c r="AU120" s="48">
        <f t="shared" si="55"/>
        <v>0.005025</v>
      </c>
      <c r="AV120" s="48">
        <f t="shared" si="55"/>
        <v>0.005025</v>
      </c>
      <c r="AW120" s="48">
        <f t="shared" si="55"/>
        <v>0.005025</v>
      </c>
      <c r="AX120" s="48">
        <f t="shared" si="55"/>
        <v>0.005025</v>
      </c>
      <c r="AY120" s="48">
        <f t="shared" si="55"/>
        <v>0.005025</v>
      </c>
      <c r="AZ120" s="48">
        <f t="shared" si="55"/>
        <v>0.005025</v>
      </c>
      <c r="BA120" s="48">
        <f t="shared" si="55"/>
        <v>0.005025</v>
      </c>
      <c r="BB120" s="48">
        <f t="shared" si="55"/>
        <v>0.005025</v>
      </c>
      <c r="BC120" s="48">
        <f t="shared" si="55"/>
        <v>0.005025</v>
      </c>
      <c r="BD120" s="48">
        <f t="shared" si="55"/>
        <v>0.005025</v>
      </c>
      <c r="BE120" s="48">
        <f t="shared" si="55"/>
        <v>0.005025</v>
      </c>
      <c r="BF120" s="48">
        <f t="shared" si="55"/>
        <v>0.005025</v>
      </c>
      <c r="BG120" s="48">
        <f t="shared" si="55"/>
        <v>0.005025</v>
      </c>
      <c r="BH120" s="48">
        <f t="shared" si="55"/>
        <v>0.005025</v>
      </c>
      <c r="BI120" s="48">
        <f t="shared" si="55"/>
        <v>0.005025</v>
      </c>
      <c r="BJ120" s="48">
        <f t="shared" si="55"/>
        <v>0.005025</v>
      </c>
      <c r="BK120" s="48">
        <f t="shared" si="55"/>
        <v>0.005025</v>
      </c>
      <c r="BL120" s="48">
        <f t="shared" si="55"/>
        <v>0.005025</v>
      </c>
      <c r="BM120" s="48">
        <f t="shared" si="55"/>
        <v>0.005025</v>
      </c>
      <c r="BN120" s="48"/>
      <c r="BO120" s="48"/>
      <c r="BP120" s="48"/>
      <c r="BQ120" s="48"/>
      <c r="BR120" s="48"/>
      <c r="BS120" s="48"/>
      <c r="BT120" s="48"/>
      <c r="BU120" s="48"/>
      <c r="BV120" s="48"/>
      <c r="BW120" s="48"/>
      <c r="BX120" s="48"/>
      <c r="BY120" s="48"/>
      <c r="BZ120" s="48"/>
      <c r="CA120" s="48"/>
      <c r="CB120" s="48"/>
      <c r="CC120" s="48"/>
      <c r="CD120" s="48"/>
      <c r="CE120" s="48"/>
      <c r="CF120" s="48"/>
      <c r="CG120" s="48"/>
    </row>
    <row r="121" ht="14.25" customHeight="1">
      <c r="B121" s="206" t="s">
        <v>419</v>
      </c>
      <c r="C121" s="206"/>
      <c r="D121" s="13">
        <f t="shared" si="56"/>
        <v>3</v>
      </c>
      <c r="E121" s="193">
        <f>+E120*(1-Assumptions!$I$75)</f>
        <v>0.005025</v>
      </c>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f t="shared" ref="AD121:BM121" si="57">+R120</f>
        <v>0.015</v>
      </c>
      <c r="AE121" s="48">
        <f t="shared" si="57"/>
        <v>0.015</v>
      </c>
      <c r="AF121" s="48">
        <f t="shared" si="57"/>
        <v>0.015</v>
      </c>
      <c r="AG121" s="48">
        <f t="shared" si="57"/>
        <v>0.015</v>
      </c>
      <c r="AH121" s="48">
        <f t="shared" si="57"/>
        <v>0.015</v>
      </c>
      <c r="AI121" s="48">
        <f t="shared" si="57"/>
        <v>0.015</v>
      </c>
      <c r="AJ121" s="48">
        <f t="shared" si="57"/>
        <v>0.015</v>
      </c>
      <c r="AK121" s="48">
        <f t="shared" si="57"/>
        <v>0.015</v>
      </c>
      <c r="AL121" s="48">
        <f t="shared" si="57"/>
        <v>0.015</v>
      </c>
      <c r="AM121" s="48">
        <f t="shared" si="57"/>
        <v>0.015</v>
      </c>
      <c r="AN121" s="48">
        <f t="shared" si="57"/>
        <v>0.015</v>
      </c>
      <c r="AO121" s="48">
        <f t="shared" si="57"/>
        <v>0.015</v>
      </c>
      <c r="AP121" s="48">
        <f t="shared" si="57"/>
        <v>0.01005</v>
      </c>
      <c r="AQ121" s="48">
        <f t="shared" si="57"/>
        <v>0.01005</v>
      </c>
      <c r="AR121" s="48">
        <f t="shared" si="57"/>
        <v>0.01005</v>
      </c>
      <c r="AS121" s="48">
        <f t="shared" si="57"/>
        <v>0.01005</v>
      </c>
      <c r="AT121" s="48">
        <f t="shared" si="57"/>
        <v>0.01005</v>
      </c>
      <c r="AU121" s="48">
        <f t="shared" si="57"/>
        <v>0.01005</v>
      </c>
      <c r="AV121" s="48">
        <f t="shared" si="57"/>
        <v>0.01005</v>
      </c>
      <c r="AW121" s="48">
        <f t="shared" si="57"/>
        <v>0.01005</v>
      </c>
      <c r="AX121" s="48">
        <f t="shared" si="57"/>
        <v>0.01005</v>
      </c>
      <c r="AY121" s="48">
        <f t="shared" si="57"/>
        <v>0.01005</v>
      </c>
      <c r="AZ121" s="48">
        <f t="shared" si="57"/>
        <v>0.01005</v>
      </c>
      <c r="BA121" s="48">
        <f t="shared" si="57"/>
        <v>0.01005</v>
      </c>
      <c r="BB121" s="48">
        <f t="shared" si="57"/>
        <v>0.005025</v>
      </c>
      <c r="BC121" s="48">
        <f t="shared" si="57"/>
        <v>0.005025</v>
      </c>
      <c r="BD121" s="48">
        <f t="shared" si="57"/>
        <v>0.005025</v>
      </c>
      <c r="BE121" s="48">
        <f t="shared" si="57"/>
        <v>0.005025</v>
      </c>
      <c r="BF121" s="48">
        <f t="shared" si="57"/>
        <v>0.005025</v>
      </c>
      <c r="BG121" s="48">
        <f t="shared" si="57"/>
        <v>0.005025</v>
      </c>
      <c r="BH121" s="48">
        <f t="shared" si="57"/>
        <v>0.005025</v>
      </c>
      <c r="BI121" s="48">
        <f t="shared" si="57"/>
        <v>0.005025</v>
      </c>
      <c r="BJ121" s="48">
        <f t="shared" si="57"/>
        <v>0.005025</v>
      </c>
      <c r="BK121" s="48">
        <f t="shared" si="57"/>
        <v>0.005025</v>
      </c>
      <c r="BL121" s="48">
        <f t="shared" si="57"/>
        <v>0.005025</v>
      </c>
      <c r="BM121" s="48">
        <f t="shared" si="57"/>
        <v>0.005025</v>
      </c>
      <c r="BN121" s="48"/>
      <c r="BO121" s="48"/>
      <c r="BP121" s="48"/>
      <c r="BQ121" s="48"/>
      <c r="BR121" s="48"/>
      <c r="BS121" s="48"/>
      <c r="BT121" s="48"/>
      <c r="BU121" s="48"/>
      <c r="BV121" s="48"/>
      <c r="BW121" s="48"/>
      <c r="BX121" s="48"/>
      <c r="BY121" s="48"/>
      <c r="BZ121" s="48"/>
      <c r="CA121" s="48"/>
      <c r="CB121" s="48"/>
      <c r="CC121" s="48"/>
      <c r="CD121" s="48"/>
      <c r="CE121" s="48"/>
      <c r="CF121" s="48"/>
      <c r="CG121" s="48"/>
    </row>
    <row r="122" ht="14.25" customHeight="1">
      <c r="B122" s="206" t="s">
        <v>419</v>
      </c>
      <c r="C122" s="206"/>
      <c r="D122" s="13">
        <f t="shared" si="56"/>
        <v>4</v>
      </c>
      <c r="E122" s="48">
        <f t="shared" ref="E122:E123" si="59">+E121</f>
        <v>0.005025</v>
      </c>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f t="shared" ref="AP122:BM122" si="58">+AD121</f>
        <v>0.015</v>
      </c>
      <c r="AQ122" s="48">
        <f t="shared" si="58"/>
        <v>0.015</v>
      </c>
      <c r="AR122" s="48">
        <f t="shared" si="58"/>
        <v>0.015</v>
      </c>
      <c r="AS122" s="48">
        <f t="shared" si="58"/>
        <v>0.015</v>
      </c>
      <c r="AT122" s="48">
        <f t="shared" si="58"/>
        <v>0.015</v>
      </c>
      <c r="AU122" s="48">
        <f t="shared" si="58"/>
        <v>0.015</v>
      </c>
      <c r="AV122" s="48">
        <f t="shared" si="58"/>
        <v>0.015</v>
      </c>
      <c r="AW122" s="48">
        <f t="shared" si="58"/>
        <v>0.015</v>
      </c>
      <c r="AX122" s="48">
        <f t="shared" si="58"/>
        <v>0.015</v>
      </c>
      <c r="AY122" s="48">
        <f t="shared" si="58"/>
        <v>0.015</v>
      </c>
      <c r="AZ122" s="48">
        <f t="shared" si="58"/>
        <v>0.015</v>
      </c>
      <c r="BA122" s="48">
        <f t="shared" si="58"/>
        <v>0.015</v>
      </c>
      <c r="BB122" s="48">
        <f t="shared" si="58"/>
        <v>0.01005</v>
      </c>
      <c r="BC122" s="48">
        <f t="shared" si="58"/>
        <v>0.01005</v>
      </c>
      <c r="BD122" s="48">
        <f t="shared" si="58"/>
        <v>0.01005</v>
      </c>
      <c r="BE122" s="48">
        <f t="shared" si="58"/>
        <v>0.01005</v>
      </c>
      <c r="BF122" s="48">
        <f t="shared" si="58"/>
        <v>0.01005</v>
      </c>
      <c r="BG122" s="48">
        <f t="shared" si="58"/>
        <v>0.01005</v>
      </c>
      <c r="BH122" s="48">
        <f t="shared" si="58"/>
        <v>0.01005</v>
      </c>
      <c r="BI122" s="48">
        <f t="shared" si="58"/>
        <v>0.01005</v>
      </c>
      <c r="BJ122" s="48">
        <f t="shared" si="58"/>
        <v>0.01005</v>
      </c>
      <c r="BK122" s="48">
        <f t="shared" si="58"/>
        <v>0.01005</v>
      </c>
      <c r="BL122" s="48">
        <f t="shared" si="58"/>
        <v>0.01005</v>
      </c>
      <c r="BM122" s="48">
        <f t="shared" si="58"/>
        <v>0.01005</v>
      </c>
      <c r="BN122" s="48"/>
      <c r="BO122" s="48"/>
      <c r="BP122" s="48"/>
      <c r="BQ122" s="48"/>
      <c r="BR122" s="48"/>
      <c r="BS122" s="48"/>
      <c r="BT122" s="48"/>
      <c r="BU122" s="48"/>
      <c r="BV122" s="48"/>
      <c r="BW122" s="48"/>
      <c r="BX122" s="48"/>
      <c r="BY122" s="48"/>
      <c r="BZ122" s="48"/>
      <c r="CA122" s="48"/>
      <c r="CB122" s="48"/>
      <c r="CC122" s="48"/>
      <c r="CD122" s="48"/>
      <c r="CE122" s="48"/>
      <c r="CF122" s="48"/>
      <c r="CG122" s="48"/>
    </row>
    <row r="123" ht="14.25" customHeight="1">
      <c r="B123" s="206" t="s">
        <v>419</v>
      </c>
      <c r="C123" s="206"/>
      <c r="D123" s="13">
        <f t="shared" si="56"/>
        <v>5</v>
      </c>
      <c r="E123" s="48">
        <f t="shared" si="59"/>
        <v>0.005025</v>
      </c>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f t="shared" ref="BB123:BM123" si="60">+AP122</f>
        <v>0.015</v>
      </c>
      <c r="BC123" s="48">
        <f t="shared" si="60"/>
        <v>0.015</v>
      </c>
      <c r="BD123" s="48">
        <f t="shared" si="60"/>
        <v>0.015</v>
      </c>
      <c r="BE123" s="48">
        <f t="shared" si="60"/>
        <v>0.015</v>
      </c>
      <c r="BF123" s="48">
        <f t="shared" si="60"/>
        <v>0.015</v>
      </c>
      <c r="BG123" s="48">
        <f t="shared" si="60"/>
        <v>0.015</v>
      </c>
      <c r="BH123" s="48">
        <f t="shared" si="60"/>
        <v>0.015</v>
      </c>
      <c r="BI123" s="48">
        <f t="shared" si="60"/>
        <v>0.015</v>
      </c>
      <c r="BJ123" s="48">
        <f t="shared" si="60"/>
        <v>0.015</v>
      </c>
      <c r="BK123" s="48">
        <f t="shared" si="60"/>
        <v>0.015</v>
      </c>
      <c r="BL123" s="48">
        <f t="shared" si="60"/>
        <v>0.015</v>
      </c>
      <c r="BM123" s="48">
        <f t="shared" si="60"/>
        <v>0.015</v>
      </c>
      <c r="BN123" s="48"/>
      <c r="BO123" s="48"/>
      <c r="BP123" s="48"/>
      <c r="BQ123" s="48"/>
      <c r="BR123" s="48"/>
      <c r="BS123" s="48"/>
      <c r="BT123" s="48"/>
      <c r="BU123" s="48"/>
      <c r="BV123" s="48"/>
      <c r="BW123" s="48"/>
      <c r="BX123" s="48"/>
      <c r="BY123" s="48"/>
      <c r="BZ123" s="48"/>
      <c r="CA123" s="48"/>
      <c r="CB123" s="48"/>
      <c r="CC123" s="48"/>
      <c r="CD123" s="48"/>
      <c r="CE123" s="48"/>
      <c r="CF123" s="48"/>
      <c r="CG123" s="48"/>
    </row>
    <row r="124" ht="14.25" customHeight="1">
      <c r="B124" s="206"/>
      <c r="C124" s="206"/>
    </row>
    <row r="125" ht="14.25" customHeight="1">
      <c r="A125" s="13" t="s">
        <v>421</v>
      </c>
      <c r="B125" s="206"/>
      <c r="C125" s="206"/>
    </row>
    <row r="126" ht="14.25" customHeight="1">
      <c r="B126" s="206" t="str">
        <f t="shared" ref="B126:B130" si="62">+B111</f>
        <v>B2B - Mid-Market Customers (year 1)</v>
      </c>
      <c r="C126" s="206"/>
      <c r="F126" s="57">
        <f t="shared" ref="F126:BM126" si="61">+F70*F119*F$68</f>
        <v>12.5</v>
      </c>
      <c r="G126" s="57">
        <f t="shared" si="61"/>
        <v>38.85416667</v>
      </c>
      <c r="H126" s="57">
        <f t="shared" si="61"/>
        <v>65.48524306</v>
      </c>
      <c r="I126" s="57">
        <f t="shared" si="61"/>
        <v>92.51919126</v>
      </c>
      <c r="J126" s="57">
        <f t="shared" si="61"/>
        <v>133.215475</v>
      </c>
      <c r="K126" s="57">
        <f t="shared" si="61"/>
        <v>174.0462052</v>
      </c>
      <c r="L126" s="57">
        <f t="shared" si="61"/>
        <v>215.1887925</v>
      </c>
      <c r="M126" s="57">
        <f t="shared" si="61"/>
        <v>269.9565565</v>
      </c>
      <c r="N126" s="57">
        <f t="shared" si="61"/>
        <v>324.8782268</v>
      </c>
      <c r="O126" s="57">
        <f t="shared" si="61"/>
        <v>380.1909801</v>
      </c>
      <c r="P126" s="57">
        <f t="shared" si="61"/>
        <v>449.2714701</v>
      </c>
      <c r="Q126" s="57">
        <f t="shared" si="61"/>
        <v>518.7157843</v>
      </c>
      <c r="R126" s="57">
        <f t="shared" si="61"/>
        <v>334.5068414</v>
      </c>
      <c r="S126" s="57">
        <f t="shared" si="61"/>
        <v>321.9628348</v>
      </c>
      <c r="T126" s="57">
        <f t="shared" si="61"/>
        <v>309.8892285</v>
      </c>
      <c r="U126" s="57">
        <f t="shared" si="61"/>
        <v>298.2683825</v>
      </c>
      <c r="V126" s="57">
        <f t="shared" si="61"/>
        <v>287.0833181</v>
      </c>
      <c r="W126" s="57">
        <f t="shared" si="61"/>
        <v>276.3176937</v>
      </c>
      <c r="X126" s="57">
        <f t="shared" si="61"/>
        <v>265.9557802</v>
      </c>
      <c r="Y126" s="57">
        <f t="shared" si="61"/>
        <v>255.9824384</v>
      </c>
      <c r="Z126" s="57">
        <f t="shared" si="61"/>
        <v>246.383097</v>
      </c>
      <c r="AA126" s="57">
        <f t="shared" si="61"/>
        <v>237.1437308</v>
      </c>
      <c r="AB126" s="57">
        <f t="shared" si="61"/>
        <v>228.2508409</v>
      </c>
      <c r="AC126" s="57">
        <f t="shared" si="61"/>
        <v>219.6914344</v>
      </c>
      <c r="AD126" s="57">
        <f t="shared" si="61"/>
        <v>106.1841933</v>
      </c>
      <c r="AE126" s="57">
        <f t="shared" si="61"/>
        <v>102.6447202</v>
      </c>
      <c r="AF126" s="57">
        <f t="shared" si="61"/>
        <v>99.22322951</v>
      </c>
      <c r="AG126" s="57">
        <f t="shared" si="61"/>
        <v>95.91578853</v>
      </c>
      <c r="AH126" s="57">
        <f t="shared" si="61"/>
        <v>92.71859558</v>
      </c>
      <c r="AI126" s="57">
        <f t="shared" si="61"/>
        <v>89.62797573</v>
      </c>
      <c r="AJ126" s="57">
        <f t="shared" si="61"/>
        <v>86.64037654</v>
      </c>
      <c r="AK126" s="57">
        <f t="shared" si="61"/>
        <v>83.75236398</v>
      </c>
      <c r="AL126" s="57">
        <f t="shared" si="61"/>
        <v>80.96061852</v>
      </c>
      <c r="AM126" s="57">
        <f t="shared" si="61"/>
        <v>78.26193123</v>
      </c>
      <c r="AN126" s="57">
        <f t="shared" si="61"/>
        <v>75.65320019</v>
      </c>
      <c r="AO126" s="57">
        <f t="shared" si="61"/>
        <v>73.13142685</v>
      </c>
      <c r="AP126" s="57">
        <f t="shared" si="61"/>
        <v>70.9984269</v>
      </c>
      <c r="AQ126" s="57">
        <f t="shared" si="61"/>
        <v>68.92763945</v>
      </c>
      <c r="AR126" s="57">
        <f t="shared" si="61"/>
        <v>66.91724997</v>
      </c>
      <c r="AS126" s="57">
        <f t="shared" si="61"/>
        <v>64.96549684</v>
      </c>
      <c r="AT126" s="57">
        <f t="shared" si="61"/>
        <v>63.07066985</v>
      </c>
      <c r="AU126" s="57">
        <f t="shared" si="61"/>
        <v>61.23110865</v>
      </c>
      <c r="AV126" s="57">
        <f t="shared" si="61"/>
        <v>59.44520131</v>
      </c>
      <c r="AW126" s="57">
        <f t="shared" si="61"/>
        <v>57.71138294</v>
      </c>
      <c r="AX126" s="57">
        <f t="shared" si="61"/>
        <v>56.02813427</v>
      </c>
      <c r="AY126" s="57">
        <f t="shared" si="61"/>
        <v>54.39398036</v>
      </c>
      <c r="AZ126" s="57">
        <f t="shared" si="61"/>
        <v>52.80748926</v>
      </c>
      <c r="BA126" s="57">
        <f t="shared" si="61"/>
        <v>51.26727083</v>
      </c>
      <c r="BB126" s="57">
        <f t="shared" si="61"/>
        <v>49.98558905</v>
      </c>
      <c r="BC126" s="57">
        <f t="shared" si="61"/>
        <v>48.73594933</v>
      </c>
      <c r="BD126" s="57">
        <f t="shared" si="61"/>
        <v>47.5175506</v>
      </c>
      <c r="BE126" s="57">
        <f t="shared" si="61"/>
        <v>46.32961183</v>
      </c>
      <c r="BF126" s="57">
        <f t="shared" si="61"/>
        <v>45.17137153</v>
      </c>
      <c r="BG126" s="57">
        <f t="shared" si="61"/>
        <v>44.04208725</v>
      </c>
      <c r="BH126" s="57">
        <f t="shared" si="61"/>
        <v>42.94103506</v>
      </c>
      <c r="BI126" s="57">
        <f t="shared" si="61"/>
        <v>41.86750919</v>
      </c>
      <c r="BJ126" s="57">
        <f t="shared" si="61"/>
        <v>40.82082146</v>
      </c>
      <c r="BK126" s="57">
        <f t="shared" si="61"/>
        <v>39.80030092</v>
      </c>
      <c r="BL126" s="57">
        <f t="shared" si="61"/>
        <v>38.8052934</v>
      </c>
      <c r="BM126" s="57">
        <f t="shared" si="61"/>
        <v>37.83516106</v>
      </c>
    </row>
    <row r="127" ht="14.25" customHeight="1">
      <c r="B127" s="206" t="str">
        <f t="shared" si="62"/>
        <v>B2B - Mid-Market Customers (year 2)</v>
      </c>
      <c r="C127" s="206"/>
      <c r="F127" s="57">
        <f t="shared" ref="F127:BM127" si="63">+F71*F120*F$68</f>
        <v>0</v>
      </c>
      <c r="G127" s="57">
        <f t="shared" si="63"/>
        <v>0</v>
      </c>
      <c r="H127" s="57">
        <f t="shared" si="63"/>
        <v>0</v>
      </c>
      <c r="I127" s="57">
        <f t="shared" si="63"/>
        <v>0</v>
      </c>
      <c r="J127" s="57">
        <f t="shared" si="63"/>
        <v>0</v>
      </c>
      <c r="K127" s="57">
        <f t="shared" si="63"/>
        <v>0</v>
      </c>
      <c r="L127" s="57">
        <f t="shared" si="63"/>
        <v>0</v>
      </c>
      <c r="M127" s="57">
        <f t="shared" si="63"/>
        <v>0</v>
      </c>
      <c r="N127" s="57">
        <f t="shared" si="63"/>
        <v>0</v>
      </c>
      <c r="O127" s="57">
        <f t="shared" si="63"/>
        <v>0</v>
      </c>
      <c r="P127" s="57">
        <f t="shared" si="63"/>
        <v>0</v>
      </c>
      <c r="Q127" s="57">
        <f t="shared" si="63"/>
        <v>0</v>
      </c>
      <c r="R127" s="57">
        <f t="shared" si="63"/>
        <v>103.9504483</v>
      </c>
      <c r="S127" s="57">
        <f t="shared" si="63"/>
        <v>207.0687906</v>
      </c>
      <c r="T127" s="57">
        <f t="shared" si="63"/>
        <v>322.7565139</v>
      </c>
      <c r="U127" s="57">
        <f t="shared" si="63"/>
        <v>437.6821717</v>
      </c>
      <c r="V127" s="57">
        <f t="shared" si="63"/>
        <v>565.2854396</v>
      </c>
      <c r="W127" s="57">
        <f t="shared" si="63"/>
        <v>692.2748928</v>
      </c>
      <c r="X127" s="57">
        <f t="shared" si="63"/>
        <v>832.1322541</v>
      </c>
      <c r="Y127" s="57">
        <f t="shared" si="63"/>
        <v>971.610378</v>
      </c>
      <c r="Z127" s="57">
        <f t="shared" si="63"/>
        <v>1124.237719</v>
      </c>
      <c r="AA127" s="57">
        <f t="shared" si="63"/>
        <v>1276.816553</v>
      </c>
      <c r="AB127" s="57">
        <f t="shared" si="63"/>
        <v>1442.927701</v>
      </c>
      <c r="AC127" s="57">
        <f t="shared" si="63"/>
        <v>1609.429022</v>
      </c>
      <c r="AD127" s="57">
        <f t="shared" si="63"/>
        <v>1042.37353</v>
      </c>
      <c r="AE127" s="57">
        <f t="shared" si="63"/>
        <v>1007.627745</v>
      </c>
      <c r="AF127" s="57">
        <f t="shared" si="63"/>
        <v>974.0401538</v>
      </c>
      <c r="AG127" s="57">
        <f t="shared" si="63"/>
        <v>941.5721487</v>
      </c>
      <c r="AH127" s="57">
        <f t="shared" si="63"/>
        <v>910.1864104</v>
      </c>
      <c r="AI127" s="57">
        <f t="shared" si="63"/>
        <v>879.8468634</v>
      </c>
      <c r="AJ127" s="57">
        <f t="shared" si="63"/>
        <v>850.5186346</v>
      </c>
      <c r="AK127" s="57">
        <f t="shared" si="63"/>
        <v>822.1680134</v>
      </c>
      <c r="AL127" s="57">
        <f t="shared" si="63"/>
        <v>794.762413</v>
      </c>
      <c r="AM127" s="57">
        <f t="shared" si="63"/>
        <v>768.2703326</v>
      </c>
      <c r="AN127" s="57">
        <f t="shared" si="63"/>
        <v>742.6613215</v>
      </c>
      <c r="AO127" s="57">
        <f t="shared" si="63"/>
        <v>717.9059441</v>
      </c>
      <c r="AP127" s="57">
        <f t="shared" si="63"/>
        <v>348.4835104</v>
      </c>
      <c r="AQ127" s="57">
        <f t="shared" si="63"/>
        <v>338.319408</v>
      </c>
      <c r="AR127" s="57">
        <f t="shared" si="63"/>
        <v>328.4517586</v>
      </c>
      <c r="AS127" s="57">
        <f t="shared" si="63"/>
        <v>318.8719156</v>
      </c>
      <c r="AT127" s="57">
        <f t="shared" si="63"/>
        <v>309.5714847</v>
      </c>
      <c r="AU127" s="57">
        <f t="shared" si="63"/>
        <v>300.5423164</v>
      </c>
      <c r="AV127" s="57">
        <f t="shared" si="63"/>
        <v>291.7764989</v>
      </c>
      <c r="AW127" s="57">
        <f t="shared" si="63"/>
        <v>283.266351</v>
      </c>
      <c r="AX127" s="57">
        <f t="shared" si="63"/>
        <v>275.0044158</v>
      </c>
      <c r="AY127" s="57">
        <f t="shared" si="63"/>
        <v>266.9834536</v>
      </c>
      <c r="AZ127" s="57">
        <f t="shared" si="63"/>
        <v>259.1964362</v>
      </c>
      <c r="BA127" s="57">
        <f t="shared" si="63"/>
        <v>251.6365402</v>
      </c>
      <c r="BB127" s="57">
        <f t="shared" si="63"/>
        <v>245.3456267</v>
      </c>
      <c r="BC127" s="57">
        <f t="shared" si="63"/>
        <v>239.211986</v>
      </c>
      <c r="BD127" s="57">
        <f t="shared" si="63"/>
        <v>233.2316864</v>
      </c>
      <c r="BE127" s="57">
        <f t="shared" si="63"/>
        <v>227.4008942</v>
      </c>
      <c r="BF127" s="57">
        <f t="shared" si="63"/>
        <v>221.7158718</v>
      </c>
      <c r="BG127" s="57">
        <f t="shared" si="63"/>
        <v>216.172975</v>
      </c>
      <c r="BH127" s="57">
        <f t="shared" si="63"/>
        <v>210.7686507</v>
      </c>
      <c r="BI127" s="57">
        <f t="shared" si="63"/>
        <v>205.4994344</v>
      </c>
      <c r="BJ127" s="57">
        <f t="shared" si="63"/>
        <v>200.3619485</v>
      </c>
      <c r="BK127" s="57">
        <f t="shared" si="63"/>
        <v>195.3528998</v>
      </c>
      <c r="BL127" s="57">
        <f t="shared" si="63"/>
        <v>190.4690773</v>
      </c>
      <c r="BM127" s="57">
        <f t="shared" si="63"/>
        <v>185.7073504</v>
      </c>
    </row>
    <row r="128" ht="14.25" customHeight="1">
      <c r="B128" s="206" t="str">
        <f t="shared" si="62"/>
        <v>B2B - Mid-Market Customers (year 3)</v>
      </c>
      <c r="C128" s="206"/>
      <c r="F128" s="57">
        <f t="shared" ref="F128:BM128" si="64">+F72*F121*F$68</f>
        <v>0</v>
      </c>
      <c r="G128" s="57">
        <f t="shared" si="64"/>
        <v>0</v>
      </c>
      <c r="H128" s="57">
        <f t="shared" si="64"/>
        <v>0</v>
      </c>
      <c r="I128" s="57">
        <f t="shared" si="64"/>
        <v>0</v>
      </c>
      <c r="J128" s="57">
        <f t="shared" si="64"/>
        <v>0</v>
      </c>
      <c r="K128" s="57">
        <f t="shared" si="64"/>
        <v>0</v>
      </c>
      <c r="L128" s="57">
        <f t="shared" si="64"/>
        <v>0</v>
      </c>
      <c r="M128" s="57">
        <f t="shared" si="64"/>
        <v>0</v>
      </c>
      <c r="N128" s="57">
        <f t="shared" si="64"/>
        <v>0</v>
      </c>
      <c r="O128" s="57">
        <f t="shared" si="64"/>
        <v>0</v>
      </c>
      <c r="P128" s="57">
        <f t="shared" si="64"/>
        <v>0</v>
      </c>
      <c r="Q128" s="57">
        <f t="shared" si="64"/>
        <v>0</v>
      </c>
      <c r="R128" s="57">
        <f t="shared" si="64"/>
        <v>0</v>
      </c>
      <c r="S128" s="57">
        <f t="shared" si="64"/>
        <v>0</v>
      </c>
      <c r="T128" s="57">
        <f t="shared" si="64"/>
        <v>0</v>
      </c>
      <c r="U128" s="57">
        <f t="shared" si="64"/>
        <v>0</v>
      </c>
      <c r="V128" s="57">
        <f t="shared" si="64"/>
        <v>0</v>
      </c>
      <c r="W128" s="57">
        <f t="shared" si="64"/>
        <v>0</v>
      </c>
      <c r="X128" s="57">
        <f t="shared" si="64"/>
        <v>0</v>
      </c>
      <c r="Y128" s="57">
        <f t="shared" si="64"/>
        <v>0</v>
      </c>
      <c r="Z128" s="57">
        <f t="shared" si="64"/>
        <v>0</v>
      </c>
      <c r="AA128" s="57">
        <f t="shared" si="64"/>
        <v>0</v>
      </c>
      <c r="AB128" s="57">
        <f t="shared" si="64"/>
        <v>0</v>
      </c>
      <c r="AC128" s="57">
        <f t="shared" si="64"/>
        <v>0</v>
      </c>
      <c r="AD128" s="57">
        <f t="shared" si="64"/>
        <v>237.7396645</v>
      </c>
      <c r="AE128" s="57">
        <f t="shared" si="64"/>
        <v>472.2229067</v>
      </c>
      <c r="AF128" s="57">
        <f t="shared" si="64"/>
        <v>716.9166858</v>
      </c>
      <c r="AG128" s="57">
        <f t="shared" si="64"/>
        <v>958.6007326</v>
      </c>
      <c r="AH128" s="57">
        <f t="shared" si="64"/>
        <v>1210.757708</v>
      </c>
      <c r="AI128" s="57">
        <f t="shared" si="64"/>
        <v>1460.183718</v>
      </c>
      <c r="AJ128" s="57">
        <f t="shared" si="64"/>
        <v>1720.378507</v>
      </c>
      <c r="AK128" s="57">
        <f t="shared" si="64"/>
        <v>1978.156016</v>
      </c>
      <c r="AL128" s="57">
        <f t="shared" si="64"/>
        <v>2247.034614</v>
      </c>
      <c r="AM128" s="57">
        <f t="shared" si="64"/>
        <v>2513.847698</v>
      </c>
      <c r="AN128" s="57">
        <f t="shared" si="64"/>
        <v>2792.133975</v>
      </c>
      <c r="AO128" s="57">
        <f t="shared" si="64"/>
        <v>3068.748103</v>
      </c>
      <c r="AP128" s="57">
        <f t="shared" si="64"/>
        <v>1996.092777</v>
      </c>
      <c r="AQ128" s="57">
        <f t="shared" si="64"/>
        <v>1937.873404</v>
      </c>
      <c r="AR128" s="57">
        <f t="shared" si="64"/>
        <v>1881.352096</v>
      </c>
      <c r="AS128" s="57">
        <f t="shared" si="64"/>
        <v>1826.479327</v>
      </c>
      <c r="AT128" s="57">
        <f t="shared" si="64"/>
        <v>1773.207013</v>
      </c>
      <c r="AU128" s="57">
        <f t="shared" si="64"/>
        <v>1721.488475</v>
      </c>
      <c r="AV128" s="57">
        <f t="shared" si="64"/>
        <v>1671.278395</v>
      </c>
      <c r="AW128" s="57">
        <f t="shared" si="64"/>
        <v>1622.532775</v>
      </c>
      <c r="AX128" s="57">
        <f t="shared" si="64"/>
        <v>1575.208902</v>
      </c>
      <c r="AY128" s="57">
        <f t="shared" si="64"/>
        <v>1529.265309</v>
      </c>
      <c r="AZ128" s="57">
        <f t="shared" si="64"/>
        <v>1484.661738</v>
      </c>
      <c r="BA128" s="57">
        <f t="shared" si="64"/>
        <v>1441.359104</v>
      </c>
      <c r="BB128" s="57">
        <f t="shared" si="64"/>
        <v>702.6625631</v>
      </c>
      <c r="BC128" s="57">
        <f t="shared" si="64"/>
        <v>685.095999</v>
      </c>
      <c r="BD128" s="57">
        <f t="shared" si="64"/>
        <v>667.968599</v>
      </c>
      <c r="BE128" s="57">
        <f t="shared" si="64"/>
        <v>651.269384</v>
      </c>
      <c r="BF128" s="57">
        <f t="shared" si="64"/>
        <v>634.9876494</v>
      </c>
      <c r="BG128" s="57">
        <f t="shared" si="64"/>
        <v>619.1129582</v>
      </c>
      <c r="BH128" s="57">
        <f t="shared" si="64"/>
        <v>603.6351342</v>
      </c>
      <c r="BI128" s="57">
        <f t="shared" si="64"/>
        <v>588.5442559</v>
      </c>
      <c r="BJ128" s="57">
        <f t="shared" si="64"/>
        <v>573.8306495</v>
      </c>
      <c r="BK128" s="57">
        <f t="shared" si="64"/>
        <v>559.4848833</v>
      </c>
      <c r="BL128" s="57">
        <f t="shared" si="64"/>
        <v>545.4977612</v>
      </c>
      <c r="BM128" s="57">
        <f t="shared" si="64"/>
        <v>531.8603171</v>
      </c>
    </row>
    <row r="129" ht="14.25" customHeight="1">
      <c r="B129" s="206" t="str">
        <f t="shared" si="62"/>
        <v>B2B - Mid-Market Customers (year 4)</v>
      </c>
      <c r="C129" s="206"/>
      <c r="F129" s="57">
        <f t="shared" ref="F129:BM129" si="65">+F73*F122*F$68</f>
        <v>0</v>
      </c>
      <c r="G129" s="57">
        <f t="shared" si="65"/>
        <v>0</v>
      </c>
      <c r="H129" s="57">
        <f t="shared" si="65"/>
        <v>0</v>
      </c>
      <c r="I129" s="57">
        <f t="shared" si="65"/>
        <v>0</v>
      </c>
      <c r="J129" s="57">
        <f t="shared" si="65"/>
        <v>0</v>
      </c>
      <c r="K129" s="57">
        <f t="shared" si="65"/>
        <v>0</v>
      </c>
      <c r="L129" s="57">
        <f t="shared" si="65"/>
        <v>0</v>
      </c>
      <c r="M129" s="57">
        <f t="shared" si="65"/>
        <v>0</v>
      </c>
      <c r="N129" s="57">
        <f t="shared" si="65"/>
        <v>0</v>
      </c>
      <c r="O129" s="57">
        <f t="shared" si="65"/>
        <v>0</v>
      </c>
      <c r="P129" s="57">
        <f t="shared" si="65"/>
        <v>0</v>
      </c>
      <c r="Q129" s="57">
        <f t="shared" si="65"/>
        <v>0</v>
      </c>
      <c r="R129" s="57">
        <f t="shared" si="65"/>
        <v>0</v>
      </c>
      <c r="S129" s="57">
        <f t="shared" si="65"/>
        <v>0</v>
      </c>
      <c r="T129" s="57">
        <f t="shared" si="65"/>
        <v>0</v>
      </c>
      <c r="U129" s="57">
        <f t="shared" si="65"/>
        <v>0</v>
      </c>
      <c r="V129" s="57">
        <f t="shared" si="65"/>
        <v>0</v>
      </c>
      <c r="W129" s="57">
        <f t="shared" si="65"/>
        <v>0</v>
      </c>
      <c r="X129" s="57">
        <f t="shared" si="65"/>
        <v>0</v>
      </c>
      <c r="Y129" s="57">
        <f t="shared" si="65"/>
        <v>0</v>
      </c>
      <c r="Z129" s="57">
        <f t="shared" si="65"/>
        <v>0</v>
      </c>
      <c r="AA129" s="57">
        <f t="shared" si="65"/>
        <v>0</v>
      </c>
      <c r="AB129" s="57">
        <f t="shared" si="65"/>
        <v>0</v>
      </c>
      <c r="AC129" s="57">
        <f t="shared" si="65"/>
        <v>0</v>
      </c>
      <c r="AD129" s="57">
        <f t="shared" si="65"/>
        <v>0</v>
      </c>
      <c r="AE129" s="57">
        <f t="shared" si="65"/>
        <v>0</v>
      </c>
      <c r="AF129" s="57">
        <f t="shared" si="65"/>
        <v>0</v>
      </c>
      <c r="AG129" s="57">
        <f t="shared" si="65"/>
        <v>0</v>
      </c>
      <c r="AH129" s="57">
        <f t="shared" si="65"/>
        <v>0</v>
      </c>
      <c r="AI129" s="57">
        <f t="shared" si="65"/>
        <v>0</v>
      </c>
      <c r="AJ129" s="57">
        <f t="shared" si="65"/>
        <v>0</v>
      </c>
      <c r="AK129" s="57">
        <f t="shared" si="65"/>
        <v>0</v>
      </c>
      <c r="AL129" s="57">
        <f t="shared" si="65"/>
        <v>0</v>
      </c>
      <c r="AM129" s="57">
        <f t="shared" si="65"/>
        <v>0</v>
      </c>
      <c r="AN129" s="57">
        <f t="shared" si="65"/>
        <v>0</v>
      </c>
      <c r="AO129" s="57">
        <f t="shared" si="65"/>
        <v>0</v>
      </c>
      <c r="AP129" s="57">
        <f t="shared" si="65"/>
        <v>388.3795788</v>
      </c>
      <c r="AQ129" s="57">
        <f t="shared" si="65"/>
        <v>772.041603</v>
      </c>
      <c r="AR129" s="57">
        <f t="shared" si="65"/>
        <v>1164.513075</v>
      </c>
      <c r="AS129" s="57">
        <f t="shared" si="65"/>
        <v>1552.687037</v>
      </c>
      <c r="AT129" s="57">
        <f t="shared" si="65"/>
        <v>1950.099815</v>
      </c>
      <c r="AU129" s="57">
        <f t="shared" si="65"/>
        <v>2343.654367</v>
      </c>
      <c r="AV129" s="57">
        <f t="shared" si="65"/>
        <v>2746.897543</v>
      </c>
      <c r="AW129" s="57">
        <f t="shared" si="65"/>
        <v>3146.74345</v>
      </c>
      <c r="AX129" s="57">
        <f t="shared" si="65"/>
        <v>3556.750734</v>
      </c>
      <c r="AY129" s="57">
        <f t="shared" si="65"/>
        <v>3963.845965</v>
      </c>
      <c r="AZ129" s="57">
        <f t="shared" si="65"/>
        <v>4381.600937</v>
      </c>
      <c r="BA129" s="57">
        <f t="shared" si="65"/>
        <v>4796.956075</v>
      </c>
      <c r="BB129" s="57">
        <f t="shared" si="65"/>
        <v>3133.611556</v>
      </c>
      <c r="BC129" s="57">
        <f t="shared" si="65"/>
        <v>3055.271267</v>
      </c>
      <c r="BD129" s="57">
        <f t="shared" si="65"/>
        <v>2978.889485</v>
      </c>
      <c r="BE129" s="57">
        <f t="shared" si="65"/>
        <v>2904.417248</v>
      </c>
      <c r="BF129" s="57">
        <f t="shared" si="65"/>
        <v>2831.806817</v>
      </c>
      <c r="BG129" s="57">
        <f t="shared" si="65"/>
        <v>2761.011646</v>
      </c>
      <c r="BH129" s="57">
        <f t="shared" si="65"/>
        <v>2691.986355</v>
      </c>
      <c r="BI129" s="57">
        <f t="shared" si="65"/>
        <v>2624.686696</v>
      </c>
      <c r="BJ129" s="57">
        <f t="shared" si="65"/>
        <v>2559.069529</v>
      </c>
      <c r="BK129" s="57">
        <f t="shared" si="65"/>
        <v>2495.092791</v>
      </c>
      <c r="BL129" s="57">
        <f t="shared" si="65"/>
        <v>2432.715471</v>
      </c>
      <c r="BM129" s="57">
        <f t="shared" si="65"/>
        <v>2371.897584</v>
      </c>
    </row>
    <row r="130" ht="14.25" customHeight="1">
      <c r="B130" s="206" t="str">
        <f t="shared" si="62"/>
        <v>B2B - Mid-Market Customers (year 5)</v>
      </c>
      <c r="C130" s="206"/>
      <c r="F130" s="57">
        <f t="shared" ref="F130:BM130" si="66">+F74*F123*F$68</f>
        <v>0</v>
      </c>
      <c r="G130" s="57">
        <f t="shared" si="66"/>
        <v>0</v>
      </c>
      <c r="H130" s="57">
        <f t="shared" si="66"/>
        <v>0</v>
      </c>
      <c r="I130" s="57">
        <f t="shared" si="66"/>
        <v>0</v>
      </c>
      <c r="J130" s="57">
        <f t="shared" si="66"/>
        <v>0</v>
      </c>
      <c r="K130" s="57">
        <f t="shared" si="66"/>
        <v>0</v>
      </c>
      <c r="L130" s="57">
        <f t="shared" si="66"/>
        <v>0</v>
      </c>
      <c r="M130" s="57">
        <f t="shared" si="66"/>
        <v>0</v>
      </c>
      <c r="N130" s="57">
        <f t="shared" si="66"/>
        <v>0</v>
      </c>
      <c r="O130" s="57">
        <f t="shared" si="66"/>
        <v>0</v>
      </c>
      <c r="P130" s="57">
        <f t="shared" si="66"/>
        <v>0</v>
      </c>
      <c r="Q130" s="57">
        <f t="shared" si="66"/>
        <v>0</v>
      </c>
      <c r="R130" s="57">
        <f t="shared" si="66"/>
        <v>0</v>
      </c>
      <c r="S130" s="57">
        <f t="shared" si="66"/>
        <v>0</v>
      </c>
      <c r="T130" s="57">
        <f t="shared" si="66"/>
        <v>0</v>
      </c>
      <c r="U130" s="57">
        <f t="shared" si="66"/>
        <v>0</v>
      </c>
      <c r="V130" s="57">
        <f t="shared" si="66"/>
        <v>0</v>
      </c>
      <c r="W130" s="57">
        <f t="shared" si="66"/>
        <v>0</v>
      </c>
      <c r="X130" s="57">
        <f t="shared" si="66"/>
        <v>0</v>
      </c>
      <c r="Y130" s="57">
        <f t="shared" si="66"/>
        <v>0</v>
      </c>
      <c r="Z130" s="57">
        <f t="shared" si="66"/>
        <v>0</v>
      </c>
      <c r="AA130" s="57">
        <f t="shared" si="66"/>
        <v>0</v>
      </c>
      <c r="AB130" s="57">
        <f t="shared" si="66"/>
        <v>0</v>
      </c>
      <c r="AC130" s="57">
        <f t="shared" si="66"/>
        <v>0</v>
      </c>
      <c r="AD130" s="57">
        <f t="shared" si="66"/>
        <v>0</v>
      </c>
      <c r="AE130" s="57">
        <f t="shared" si="66"/>
        <v>0</v>
      </c>
      <c r="AF130" s="57">
        <f t="shared" si="66"/>
        <v>0</v>
      </c>
      <c r="AG130" s="57">
        <f t="shared" si="66"/>
        <v>0</v>
      </c>
      <c r="AH130" s="57">
        <f t="shared" si="66"/>
        <v>0</v>
      </c>
      <c r="AI130" s="57">
        <f t="shared" si="66"/>
        <v>0</v>
      </c>
      <c r="AJ130" s="57">
        <f t="shared" si="66"/>
        <v>0</v>
      </c>
      <c r="AK130" s="57">
        <f t="shared" si="66"/>
        <v>0</v>
      </c>
      <c r="AL130" s="57">
        <f t="shared" si="66"/>
        <v>0</v>
      </c>
      <c r="AM130" s="57">
        <f t="shared" si="66"/>
        <v>0</v>
      </c>
      <c r="AN130" s="57">
        <f t="shared" si="66"/>
        <v>0</v>
      </c>
      <c r="AO130" s="57">
        <f t="shared" si="66"/>
        <v>0</v>
      </c>
      <c r="AP130" s="57">
        <f t="shared" si="66"/>
        <v>0</v>
      </c>
      <c r="AQ130" s="57">
        <f t="shared" si="66"/>
        <v>0</v>
      </c>
      <c r="AR130" s="57">
        <f t="shared" si="66"/>
        <v>0</v>
      </c>
      <c r="AS130" s="57">
        <f t="shared" si="66"/>
        <v>0</v>
      </c>
      <c r="AT130" s="57">
        <f t="shared" si="66"/>
        <v>0</v>
      </c>
      <c r="AU130" s="57">
        <f t="shared" si="66"/>
        <v>0</v>
      </c>
      <c r="AV130" s="57">
        <f t="shared" si="66"/>
        <v>0</v>
      </c>
      <c r="AW130" s="57">
        <f t="shared" si="66"/>
        <v>0</v>
      </c>
      <c r="AX130" s="57">
        <f t="shared" si="66"/>
        <v>0</v>
      </c>
      <c r="AY130" s="57">
        <f t="shared" si="66"/>
        <v>0</v>
      </c>
      <c r="AZ130" s="57">
        <f t="shared" si="66"/>
        <v>0</v>
      </c>
      <c r="BA130" s="57">
        <f t="shared" si="66"/>
        <v>0</v>
      </c>
      <c r="BB130" s="57">
        <f t="shared" si="66"/>
        <v>562.6244067</v>
      </c>
      <c r="BC130" s="57">
        <f t="shared" si="66"/>
        <v>1119.005685</v>
      </c>
      <c r="BD130" s="57">
        <f t="shared" si="66"/>
        <v>1682.659589</v>
      </c>
      <c r="BE130" s="57">
        <f t="shared" si="66"/>
        <v>2240.521016</v>
      </c>
      <c r="BF130" s="57">
        <f t="shared" si="66"/>
        <v>2806.108745</v>
      </c>
      <c r="BG130" s="57">
        <f t="shared" si="66"/>
        <v>3366.361054</v>
      </c>
      <c r="BH130" s="57">
        <f t="shared" si="66"/>
        <v>3934.800455</v>
      </c>
      <c r="BI130" s="57">
        <f t="shared" si="66"/>
        <v>4498.369325</v>
      </c>
      <c r="BJ130" s="57">
        <f t="shared" si="66"/>
        <v>5070.594639</v>
      </c>
      <c r="BK130" s="57">
        <f t="shared" si="66"/>
        <v>5638.423606</v>
      </c>
      <c r="BL130" s="57">
        <f t="shared" si="66"/>
        <v>6215.388415</v>
      </c>
      <c r="BM130" s="57">
        <f t="shared" si="66"/>
        <v>6788.441865</v>
      </c>
    </row>
    <row r="131" ht="14.25" customHeight="1">
      <c r="B131" s="206"/>
      <c r="C131" s="206"/>
      <c r="F131" s="57">
        <f t="shared" ref="F131:BM131" si="67">SUM(F126:F130)</f>
        <v>12.5</v>
      </c>
      <c r="G131" s="57">
        <f t="shared" si="67"/>
        <v>38.85416667</v>
      </c>
      <c r="H131" s="57">
        <f t="shared" si="67"/>
        <v>65.48524306</v>
      </c>
      <c r="I131" s="57">
        <f t="shared" si="67"/>
        <v>92.51919126</v>
      </c>
      <c r="J131" s="57">
        <f t="shared" si="67"/>
        <v>133.215475</v>
      </c>
      <c r="K131" s="57">
        <f t="shared" si="67"/>
        <v>174.0462052</v>
      </c>
      <c r="L131" s="57">
        <f t="shared" si="67"/>
        <v>215.1887925</v>
      </c>
      <c r="M131" s="57">
        <f t="shared" si="67"/>
        <v>269.9565565</v>
      </c>
      <c r="N131" s="57">
        <f t="shared" si="67"/>
        <v>324.8782268</v>
      </c>
      <c r="O131" s="57">
        <f t="shared" si="67"/>
        <v>380.1909801</v>
      </c>
      <c r="P131" s="57">
        <f t="shared" si="67"/>
        <v>449.2714701</v>
      </c>
      <c r="Q131" s="57">
        <f t="shared" si="67"/>
        <v>518.7157843</v>
      </c>
      <c r="R131" s="57">
        <f t="shared" si="67"/>
        <v>438.4572897</v>
      </c>
      <c r="S131" s="57">
        <f t="shared" si="67"/>
        <v>529.0316255</v>
      </c>
      <c r="T131" s="57">
        <f t="shared" si="67"/>
        <v>632.6457424</v>
      </c>
      <c r="U131" s="57">
        <f t="shared" si="67"/>
        <v>735.9505542</v>
      </c>
      <c r="V131" s="57">
        <f t="shared" si="67"/>
        <v>852.3687577</v>
      </c>
      <c r="W131" s="57">
        <f t="shared" si="67"/>
        <v>968.5925865</v>
      </c>
      <c r="X131" s="57">
        <f t="shared" si="67"/>
        <v>1098.088034</v>
      </c>
      <c r="Y131" s="57">
        <f t="shared" si="67"/>
        <v>1227.592816</v>
      </c>
      <c r="Z131" s="57">
        <f t="shared" si="67"/>
        <v>1370.620816</v>
      </c>
      <c r="AA131" s="57">
        <f t="shared" si="67"/>
        <v>1513.960284</v>
      </c>
      <c r="AB131" s="57">
        <f t="shared" si="67"/>
        <v>1671.178541</v>
      </c>
      <c r="AC131" s="57">
        <f t="shared" si="67"/>
        <v>1829.120456</v>
      </c>
      <c r="AD131" s="57">
        <f t="shared" si="67"/>
        <v>1386.297387</v>
      </c>
      <c r="AE131" s="57">
        <f t="shared" si="67"/>
        <v>1582.495372</v>
      </c>
      <c r="AF131" s="57">
        <f t="shared" si="67"/>
        <v>1790.180069</v>
      </c>
      <c r="AG131" s="57">
        <f t="shared" si="67"/>
        <v>1996.08867</v>
      </c>
      <c r="AH131" s="57">
        <f t="shared" si="67"/>
        <v>2213.662714</v>
      </c>
      <c r="AI131" s="57">
        <f t="shared" si="67"/>
        <v>2429.658557</v>
      </c>
      <c r="AJ131" s="57">
        <f t="shared" si="67"/>
        <v>2657.537518</v>
      </c>
      <c r="AK131" s="57">
        <f t="shared" si="67"/>
        <v>2884.076393</v>
      </c>
      <c r="AL131" s="57">
        <f t="shared" si="67"/>
        <v>3122.757645</v>
      </c>
      <c r="AM131" s="57">
        <f t="shared" si="67"/>
        <v>3360.379962</v>
      </c>
      <c r="AN131" s="57">
        <f t="shared" si="67"/>
        <v>3610.448497</v>
      </c>
      <c r="AO131" s="57">
        <f t="shared" si="67"/>
        <v>3859.785474</v>
      </c>
      <c r="AP131" s="57">
        <f t="shared" si="67"/>
        <v>2803.954293</v>
      </c>
      <c r="AQ131" s="57">
        <f t="shared" si="67"/>
        <v>3117.162054</v>
      </c>
      <c r="AR131" s="57">
        <f t="shared" si="67"/>
        <v>3441.23418</v>
      </c>
      <c r="AS131" s="57">
        <f t="shared" si="67"/>
        <v>3763.003776</v>
      </c>
      <c r="AT131" s="57">
        <f t="shared" si="67"/>
        <v>4095.948983</v>
      </c>
      <c r="AU131" s="57">
        <f t="shared" si="67"/>
        <v>4426.916267</v>
      </c>
      <c r="AV131" s="57">
        <f t="shared" si="67"/>
        <v>4769.397638</v>
      </c>
      <c r="AW131" s="57">
        <f t="shared" si="67"/>
        <v>5110.253958</v>
      </c>
      <c r="AX131" s="57">
        <f t="shared" si="67"/>
        <v>5462.992186</v>
      </c>
      <c r="AY131" s="57">
        <f t="shared" si="67"/>
        <v>5814.488708</v>
      </c>
      <c r="AZ131" s="57">
        <f t="shared" si="67"/>
        <v>6178.2666</v>
      </c>
      <c r="BA131" s="57">
        <f t="shared" si="67"/>
        <v>6541.218989</v>
      </c>
      <c r="BB131" s="57">
        <f t="shared" si="67"/>
        <v>4694.229741</v>
      </c>
      <c r="BC131" s="57">
        <f t="shared" si="67"/>
        <v>5147.320887</v>
      </c>
      <c r="BD131" s="57">
        <f t="shared" si="67"/>
        <v>5610.26691</v>
      </c>
      <c r="BE131" s="57">
        <f t="shared" si="67"/>
        <v>6069.938154</v>
      </c>
      <c r="BF131" s="57">
        <f t="shared" si="67"/>
        <v>6539.790455</v>
      </c>
      <c r="BG131" s="57">
        <f t="shared" si="67"/>
        <v>7006.700721</v>
      </c>
      <c r="BH131" s="57">
        <f t="shared" si="67"/>
        <v>7484.131631</v>
      </c>
      <c r="BI131" s="57">
        <f t="shared" si="67"/>
        <v>7958.96722</v>
      </c>
      <c r="BJ131" s="57">
        <f t="shared" si="67"/>
        <v>8444.677587</v>
      </c>
      <c r="BK131" s="57">
        <f t="shared" si="67"/>
        <v>8928.154481</v>
      </c>
      <c r="BL131" s="57">
        <f t="shared" si="67"/>
        <v>9422.876018</v>
      </c>
      <c r="BM131" s="57">
        <f t="shared" si="67"/>
        <v>9915.742278</v>
      </c>
    </row>
    <row r="132" ht="14.25" customHeight="1">
      <c r="B132" s="206"/>
      <c r="C132" s="206"/>
      <c r="D132" s="178" t="s">
        <v>414</v>
      </c>
    </row>
    <row r="133" ht="14.25" customHeight="1">
      <c r="B133" s="206" t="s">
        <v>422</v>
      </c>
      <c r="C133" s="206"/>
      <c r="D133" s="13">
        <v>1.0</v>
      </c>
      <c r="E133" s="193">
        <f>+Assumptions!I73</f>
        <v>0.005</v>
      </c>
      <c r="F133" s="48">
        <f t="shared" ref="F133:BM133" si="68">+INDEX($E133:$E137,MATCH(F$4,$D133:$D137))</f>
        <v>0.005</v>
      </c>
      <c r="G133" s="48">
        <f t="shared" si="68"/>
        <v>0.005</v>
      </c>
      <c r="H133" s="48">
        <f t="shared" si="68"/>
        <v>0.005</v>
      </c>
      <c r="I133" s="48">
        <f t="shared" si="68"/>
        <v>0.005</v>
      </c>
      <c r="J133" s="48">
        <f t="shared" si="68"/>
        <v>0.005</v>
      </c>
      <c r="K133" s="48">
        <f t="shared" si="68"/>
        <v>0.005</v>
      </c>
      <c r="L133" s="48">
        <f t="shared" si="68"/>
        <v>0.005</v>
      </c>
      <c r="M133" s="48">
        <f t="shared" si="68"/>
        <v>0.005</v>
      </c>
      <c r="N133" s="48">
        <f t="shared" si="68"/>
        <v>0.005</v>
      </c>
      <c r="O133" s="48">
        <f t="shared" si="68"/>
        <v>0.005</v>
      </c>
      <c r="P133" s="48">
        <f t="shared" si="68"/>
        <v>0.005</v>
      </c>
      <c r="Q133" s="48">
        <f t="shared" si="68"/>
        <v>0.005</v>
      </c>
      <c r="R133" s="48">
        <f t="shared" si="68"/>
        <v>0.00335</v>
      </c>
      <c r="S133" s="48">
        <f t="shared" si="68"/>
        <v>0.00335</v>
      </c>
      <c r="T133" s="48">
        <f t="shared" si="68"/>
        <v>0.00335</v>
      </c>
      <c r="U133" s="48">
        <f t="shared" si="68"/>
        <v>0.00335</v>
      </c>
      <c r="V133" s="48">
        <f t="shared" si="68"/>
        <v>0.00335</v>
      </c>
      <c r="W133" s="48">
        <f t="shared" si="68"/>
        <v>0.00335</v>
      </c>
      <c r="X133" s="48">
        <f t="shared" si="68"/>
        <v>0.00335</v>
      </c>
      <c r="Y133" s="48">
        <f t="shared" si="68"/>
        <v>0.00335</v>
      </c>
      <c r="Z133" s="48">
        <f t="shared" si="68"/>
        <v>0.00335</v>
      </c>
      <c r="AA133" s="48">
        <f t="shared" si="68"/>
        <v>0.00335</v>
      </c>
      <c r="AB133" s="48">
        <f t="shared" si="68"/>
        <v>0.00335</v>
      </c>
      <c r="AC133" s="48">
        <f t="shared" si="68"/>
        <v>0.00335</v>
      </c>
      <c r="AD133" s="48">
        <f t="shared" si="68"/>
        <v>0.001675</v>
      </c>
      <c r="AE133" s="48">
        <f t="shared" si="68"/>
        <v>0.001675</v>
      </c>
      <c r="AF133" s="48">
        <f t="shared" si="68"/>
        <v>0.001675</v>
      </c>
      <c r="AG133" s="48">
        <f t="shared" si="68"/>
        <v>0.001675</v>
      </c>
      <c r="AH133" s="48">
        <f t="shared" si="68"/>
        <v>0.001675</v>
      </c>
      <c r="AI133" s="48">
        <f t="shared" si="68"/>
        <v>0.001675</v>
      </c>
      <c r="AJ133" s="48">
        <f t="shared" si="68"/>
        <v>0.001675</v>
      </c>
      <c r="AK133" s="48">
        <f t="shared" si="68"/>
        <v>0.001675</v>
      </c>
      <c r="AL133" s="48">
        <f t="shared" si="68"/>
        <v>0.001675</v>
      </c>
      <c r="AM133" s="48">
        <f t="shared" si="68"/>
        <v>0.001675</v>
      </c>
      <c r="AN133" s="48">
        <f t="shared" si="68"/>
        <v>0.001675</v>
      </c>
      <c r="AO133" s="48">
        <f t="shared" si="68"/>
        <v>0.001675</v>
      </c>
      <c r="AP133" s="48">
        <f t="shared" si="68"/>
        <v>0.001675</v>
      </c>
      <c r="AQ133" s="48">
        <f t="shared" si="68"/>
        <v>0.001675</v>
      </c>
      <c r="AR133" s="48">
        <f t="shared" si="68"/>
        <v>0.001675</v>
      </c>
      <c r="AS133" s="48">
        <f t="shared" si="68"/>
        <v>0.001675</v>
      </c>
      <c r="AT133" s="48">
        <f t="shared" si="68"/>
        <v>0.001675</v>
      </c>
      <c r="AU133" s="48">
        <f t="shared" si="68"/>
        <v>0.001675</v>
      </c>
      <c r="AV133" s="48">
        <f t="shared" si="68"/>
        <v>0.001675</v>
      </c>
      <c r="AW133" s="48">
        <f t="shared" si="68"/>
        <v>0.001675</v>
      </c>
      <c r="AX133" s="48">
        <f t="shared" si="68"/>
        <v>0.001675</v>
      </c>
      <c r="AY133" s="48">
        <f t="shared" si="68"/>
        <v>0.001675</v>
      </c>
      <c r="AZ133" s="48">
        <f t="shared" si="68"/>
        <v>0.001675</v>
      </c>
      <c r="BA133" s="48">
        <f t="shared" si="68"/>
        <v>0.001675</v>
      </c>
      <c r="BB133" s="48">
        <f t="shared" si="68"/>
        <v>0.001675</v>
      </c>
      <c r="BC133" s="48">
        <f t="shared" si="68"/>
        <v>0.001675</v>
      </c>
      <c r="BD133" s="48">
        <f t="shared" si="68"/>
        <v>0.001675</v>
      </c>
      <c r="BE133" s="48">
        <f t="shared" si="68"/>
        <v>0.001675</v>
      </c>
      <c r="BF133" s="48">
        <f t="shared" si="68"/>
        <v>0.001675</v>
      </c>
      <c r="BG133" s="48">
        <f t="shared" si="68"/>
        <v>0.001675</v>
      </c>
      <c r="BH133" s="48">
        <f t="shared" si="68"/>
        <v>0.001675</v>
      </c>
      <c r="BI133" s="48">
        <f t="shared" si="68"/>
        <v>0.001675</v>
      </c>
      <c r="BJ133" s="48">
        <f t="shared" si="68"/>
        <v>0.001675</v>
      </c>
      <c r="BK133" s="48">
        <f t="shared" si="68"/>
        <v>0.001675</v>
      </c>
      <c r="BL133" s="48">
        <f t="shared" si="68"/>
        <v>0.001675</v>
      </c>
      <c r="BM133" s="48">
        <f t="shared" si="68"/>
        <v>0.001675</v>
      </c>
      <c r="BN133" s="48"/>
      <c r="BO133" s="48"/>
      <c r="BP133" s="48"/>
      <c r="BQ133" s="48"/>
      <c r="BR133" s="48"/>
      <c r="BS133" s="48"/>
      <c r="BT133" s="48"/>
      <c r="BU133" s="48"/>
      <c r="BV133" s="48"/>
      <c r="BW133" s="48"/>
      <c r="BX133" s="48"/>
      <c r="BY133" s="48"/>
      <c r="BZ133" s="48"/>
      <c r="CA133" s="48"/>
      <c r="CB133" s="48"/>
      <c r="CC133" s="48"/>
      <c r="CD133" s="48"/>
      <c r="CE133" s="48"/>
      <c r="CF133" s="48"/>
      <c r="CG133" s="48"/>
    </row>
    <row r="134" ht="14.25" customHeight="1">
      <c r="B134" s="206" t="s">
        <v>422</v>
      </c>
      <c r="C134" s="206"/>
      <c r="D134" s="13">
        <f t="shared" ref="D134:D137" si="70">+D133+1</f>
        <v>2</v>
      </c>
      <c r="E134" s="193">
        <f>+E133*(1-Assumptions!$I$74)</f>
        <v>0.00335</v>
      </c>
      <c r="F134" s="48"/>
      <c r="G134" s="48"/>
      <c r="H134" s="48"/>
      <c r="I134" s="48"/>
      <c r="J134" s="48"/>
      <c r="K134" s="48"/>
      <c r="L134" s="48"/>
      <c r="M134" s="48"/>
      <c r="N134" s="48"/>
      <c r="O134" s="48"/>
      <c r="P134" s="48"/>
      <c r="Q134" s="48"/>
      <c r="R134" s="48">
        <f t="shared" ref="R134:BM134" si="69">+F133</f>
        <v>0.005</v>
      </c>
      <c r="S134" s="48">
        <f t="shared" si="69"/>
        <v>0.005</v>
      </c>
      <c r="T134" s="48">
        <f t="shared" si="69"/>
        <v>0.005</v>
      </c>
      <c r="U134" s="48">
        <f t="shared" si="69"/>
        <v>0.005</v>
      </c>
      <c r="V134" s="48">
        <f t="shared" si="69"/>
        <v>0.005</v>
      </c>
      <c r="W134" s="48">
        <f t="shared" si="69"/>
        <v>0.005</v>
      </c>
      <c r="X134" s="48">
        <f t="shared" si="69"/>
        <v>0.005</v>
      </c>
      <c r="Y134" s="48">
        <f t="shared" si="69"/>
        <v>0.005</v>
      </c>
      <c r="Z134" s="48">
        <f t="shared" si="69"/>
        <v>0.005</v>
      </c>
      <c r="AA134" s="48">
        <f t="shared" si="69"/>
        <v>0.005</v>
      </c>
      <c r="AB134" s="48">
        <f t="shared" si="69"/>
        <v>0.005</v>
      </c>
      <c r="AC134" s="48">
        <f t="shared" si="69"/>
        <v>0.005</v>
      </c>
      <c r="AD134" s="48">
        <f t="shared" si="69"/>
        <v>0.00335</v>
      </c>
      <c r="AE134" s="48">
        <f t="shared" si="69"/>
        <v>0.00335</v>
      </c>
      <c r="AF134" s="48">
        <f t="shared" si="69"/>
        <v>0.00335</v>
      </c>
      <c r="AG134" s="48">
        <f t="shared" si="69"/>
        <v>0.00335</v>
      </c>
      <c r="AH134" s="48">
        <f t="shared" si="69"/>
        <v>0.00335</v>
      </c>
      <c r="AI134" s="48">
        <f t="shared" si="69"/>
        <v>0.00335</v>
      </c>
      <c r="AJ134" s="48">
        <f t="shared" si="69"/>
        <v>0.00335</v>
      </c>
      <c r="AK134" s="48">
        <f t="shared" si="69"/>
        <v>0.00335</v>
      </c>
      <c r="AL134" s="48">
        <f t="shared" si="69"/>
        <v>0.00335</v>
      </c>
      <c r="AM134" s="48">
        <f t="shared" si="69"/>
        <v>0.00335</v>
      </c>
      <c r="AN134" s="48">
        <f t="shared" si="69"/>
        <v>0.00335</v>
      </c>
      <c r="AO134" s="48">
        <f t="shared" si="69"/>
        <v>0.00335</v>
      </c>
      <c r="AP134" s="48">
        <f t="shared" si="69"/>
        <v>0.001675</v>
      </c>
      <c r="AQ134" s="48">
        <f t="shared" si="69"/>
        <v>0.001675</v>
      </c>
      <c r="AR134" s="48">
        <f t="shared" si="69"/>
        <v>0.001675</v>
      </c>
      <c r="AS134" s="48">
        <f t="shared" si="69"/>
        <v>0.001675</v>
      </c>
      <c r="AT134" s="48">
        <f t="shared" si="69"/>
        <v>0.001675</v>
      </c>
      <c r="AU134" s="48">
        <f t="shared" si="69"/>
        <v>0.001675</v>
      </c>
      <c r="AV134" s="48">
        <f t="shared" si="69"/>
        <v>0.001675</v>
      </c>
      <c r="AW134" s="48">
        <f t="shared" si="69"/>
        <v>0.001675</v>
      </c>
      <c r="AX134" s="48">
        <f t="shared" si="69"/>
        <v>0.001675</v>
      </c>
      <c r="AY134" s="48">
        <f t="shared" si="69"/>
        <v>0.001675</v>
      </c>
      <c r="AZ134" s="48">
        <f t="shared" si="69"/>
        <v>0.001675</v>
      </c>
      <c r="BA134" s="48">
        <f t="shared" si="69"/>
        <v>0.001675</v>
      </c>
      <c r="BB134" s="48">
        <f t="shared" si="69"/>
        <v>0.001675</v>
      </c>
      <c r="BC134" s="48">
        <f t="shared" si="69"/>
        <v>0.001675</v>
      </c>
      <c r="BD134" s="48">
        <f t="shared" si="69"/>
        <v>0.001675</v>
      </c>
      <c r="BE134" s="48">
        <f t="shared" si="69"/>
        <v>0.001675</v>
      </c>
      <c r="BF134" s="48">
        <f t="shared" si="69"/>
        <v>0.001675</v>
      </c>
      <c r="BG134" s="48">
        <f t="shared" si="69"/>
        <v>0.001675</v>
      </c>
      <c r="BH134" s="48">
        <f t="shared" si="69"/>
        <v>0.001675</v>
      </c>
      <c r="BI134" s="48">
        <f t="shared" si="69"/>
        <v>0.001675</v>
      </c>
      <c r="BJ134" s="48">
        <f t="shared" si="69"/>
        <v>0.001675</v>
      </c>
      <c r="BK134" s="48">
        <f t="shared" si="69"/>
        <v>0.001675</v>
      </c>
      <c r="BL134" s="48">
        <f t="shared" si="69"/>
        <v>0.001675</v>
      </c>
      <c r="BM134" s="48">
        <f t="shared" si="69"/>
        <v>0.001675</v>
      </c>
      <c r="BN134" s="48"/>
      <c r="BO134" s="48"/>
      <c r="BP134" s="48"/>
      <c r="BQ134" s="48"/>
      <c r="BR134" s="48"/>
      <c r="BS134" s="48"/>
      <c r="BT134" s="48"/>
      <c r="BU134" s="48"/>
      <c r="BV134" s="48"/>
      <c r="BW134" s="48"/>
      <c r="BX134" s="48"/>
      <c r="BY134" s="48"/>
      <c r="BZ134" s="48"/>
      <c r="CA134" s="48"/>
      <c r="CB134" s="48"/>
      <c r="CC134" s="48"/>
      <c r="CD134" s="48"/>
      <c r="CE134" s="48"/>
      <c r="CF134" s="48"/>
      <c r="CG134" s="48"/>
    </row>
    <row r="135" ht="14.25" customHeight="1">
      <c r="B135" s="206" t="s">
        <v>422</v>
      </c>
      <c r="C135" s="206"/>
      <c r="D135" s="13">
        <f t="shared" si="70"/>
        <v>3</v>
      </c>
      <c r="E135" s="193">
        <f>+E134*(1-Assumptions!$I$75)</f>
        <v>0.001675</v>
      </c>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f t="shared" ref="AD135:BM135" si="71">+R134</f>
        <v>0.005</v>
      </c>
      <c r="AE135" s="48">
        <f t="shared" si="71"/>
        <v>0.005</v>
      </c>
      <c r="AF135" s="48">
        <f t="shared" si="71"/>
        <v>0.005</v>
      </c>
      <c r="AG135" s="48">
        <f t="shared" si="71"/>
        <v>0.005</v>
      </c>
      <c r="AH135" s="48">
        <f t="shared" si="71"/>
        <v>0.005</v>
      </c>
      <c r="AI135" s="48">
        <f t="shared" si="71"/>
        <v>0.005</v>
      </c>
      <c r="AJ135" s="48">
        <f t="shared" si="71"/>
        <v>0.005</v>
      </c>
      <c r="AK135" s="48">
        <f t="shared" si="71"/>
        <v>0.005</v>
      </c>
      <c r="AL135" s="48">
        <f t="shared" si="71"/>
        <v>0.005</v>
      </c>
      <c r="AM135" s="48">
        <f t="shared" si="71"/>
        <v>0.005</v>
      </c>
      <c r="AN135" s="48">
        <f t="shared" si="71"/>
        <v>0.005</v>
      </c>
      <c r="AO135" s="48">
        <f t="shared" si="71"/>
        <v>0.005</v>
      </c>
      <c r="AP135" s="48">
        <f t="shared" si="71"/>
        <v>0.00335</v>
      </c>
      <c r="AQ135" s="48">
        <f t="shared" si="71"/>
        <v>0.00335</v>
      </c>
      <c r="AR135" s="48">
        <f t="shared" si="71"/>
        <v>0.00335</v>
      </c>
      <c r="AS135" s="48">
        <f t="shared" si="71"/>
        <v>0.00335</v>
      </c>
      <c r="AT135" s="48">
        <f t="shared" si="71"/>
        <v>0.00335</v>
      </c>
      <c r="AU135" s="48">
        <f t="shared" si="71"/>
        <v>0.00335</v>
      </c>
      <c r="AV135" s="48">
        <f t="shared" si="71"/>
        <v>0.00335</v>
      </c>
      <c r="AW135" s="48">
        <f t="shared" si="71"/>
        <v>0.00335</v>
      </c>
      <c r="AX135" s="48">
        <f t="shared" si="71"/>
        <v>0.00335</v>
      </c>
      <c r="AY135" s="48">
        <f t="shared" si="71"/>
        <v>0.00335</v>
      </c>
      <c r="AZ135" s="48">
        <f t="shared" si="71"/>
        <v>0.00335</v>
      </c>
      <c r="BA135" s="48">
        <f t="shared" si="71"/>
        <v>0.00335</v>
      </c>
      <c r="BB135" s="48">
        <f t="shared" si="71"/>
        <v>0.001675</v>
      </c>
      <c r="BC135" s="48">
        <f t="shared" si="71"/>
        <v>0.001675</v>
      </c>
      <c r="BD135" s="48">
        <f t="shared" si="71"/>
        <v>0.001675</v>
      </c>
      <c r="BE135" s="48">
        <f t="shared" si="71"/>
        <v>0.001675</v>
      </c>
      <c r="BF135" s="48">
        <f t="shared" si="71"/>
        <v>0.001675</v>
      </c>
      <c r="BG135" s="48">
        <f t="shared" si="71"/>
        <v>0.001675</v>
      </c>
      <c r="BH135" s="48">
        <f t="shared" si="71"/>
        <v>0.001675</v>
      </c>
      <c r="BI135" s="48">
        <f t="shared" si="71"/>
        <v>0.001675</v>
      </c>
      <c r="BJ135" s="48">
        <f t="shared" si="71"/>
        <v>0.001675</v>
      </c>
      <c r="BK135" s="48">
        <f t="shared" si="71"/>
        <v>0.001675</v>
      </c>
      <c r="BL135" s="48">
        <f t="shared" si="71"/>
        <v>0.001675</v>
      </c>
      <c r="BM135" s="48">
        <f t="shared" si="71"/>
        <v>0.001675</v>
      </c>
      <c r="BN135" s="48"/>
      <c r="BO135" s="48"/>
      <c r="BP135" s="48"/>
      <c r="BQ135" s="48"/>
      <c r="BR135" s="48"/>
      <c r="BS135" s="48"/>
      <c r="BT135" s="48"/>
      <c r="BU135" s="48"/>
      <c r="BV135" s="48"/>
      <c r="BW135" s="48"/>
      <c r="BX135" s="48"/>
      <c r="BY135" s="48"/>
      <c r="BZ135" s="48"/>
      <c r="CA135" s="48"/>
      <c r="CB135" s="48"/>
      <c r="CC135" s="48"/>
      <c r="CD135" s="48"/>
      <c r="CE135" s="48"/>
      <c r="CF135" s="48"/>
      <c r="CG135" s="48"/>
    </row>
    <row r="136" ht="14.25" customHeight="1">
      <c r="B136" s="206" t="s">
        <v>422</v>
      </c>
      <c r="C136" s="206"/>
      <c r="D136" s="13">
        <f t="shared" si="70"/>
        <v>4</v>
      </c>
      <c r="E136" s="48">
        <f t="shared" ref="E136:E137" si="73">+E135</f>
        <v>0.001675</v>
      </c>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f t="shared" ref="AP136:BM136" si="72">+AD135</f>
        <v>0.005</v>
      </c>
      <c r="AQ136" s="48">
        <f t="shared" si="72"/>
        <v>0.005</v>
      </c>
      <c r="AR136" s="48">
        <f t="shared" si="72"/>
        <v>0.005</v>
      </c>
      <c r="AS136" s="48">
        <f t="shared" si="72"/>
        <v>0.005</v>
      </c>
      <c r="AT136" s="48">
        <f t="shared" si="72"/>
        <v>0.005</v>
      </c>
      <c r="AU136" s="48">
        <f t="shared" si="72"/>
        <v>0.005</v>
      </c>
      <c r="AV136" s="48">
        <f t="shared" si="72"/>
        <v>0.005</v>
      </c>
      <c r="AW136" s="48">
        <f t="shared" si="72"/>
        <v>0.005</v>
      </c>
      <c r="AX136" s="48">
        <f t="shared" si="72"/>
        <v>0.005</v>
      </c>
      <c r="AY136" s="48">
        <f t="shared" si="72"/>
        <v>0.005</v>
      </c>
      <c r="AZ136" s="48">
        <f t="shared" si="72"/>
        <v>0.005</v>
      </c>
      <c r="BA136" s="48">
        <f t="shared" si="72"/>
        <v>0.005</v>
      </c>
      <c r="BB136" s="48">
        <f t="shared" si="72"/>
        <v>0.00335</v>
      </c>
      <c r="BC136" s="48">
        <f t="shared" si="72"/>
        <v>0.00335</v>
      </c>
      <c r="BD136" s="48">
        <f t="shared" si="72"/>
        <v>0.00335</v>
      </c>
      <c r="BE136" s="48">
        <f t="shared" si="72"/>
        <v>0.00335</v>
      </c>
      <c r="BF136" s="48">
        <f t="shared" si="72"/>
        <v>0.00335</v>
      </c>
      <c r="BG136" s="48">
        <f t="shared" si="72"/>
        <v>0.00335</v>
      </c>
      <c r="BH136" s="48">
        <f t="shared" si="72"/>
        <v>0.00335</v>
      </c>
      <c r="BI136" s="48">
        <f t="shared" si="72"/>
        <v>0.00335</v>
      </c>
      <c r="BJ136" s="48">
        <f t="shared" si="72"/>
        <v>0.00335</v>
      </c>
      <c r="BK136" s="48">
        <f t="shared" si="72"/>
        <v>0.00335</v>
      </c>
      <c r="BL136" s="48">
        <f t="shared" si="72"/>
        <v>0.00335</v>
      </c>
      <c r="BM136" s="48">
        <f t="shared" si="72"/>
        <v>0.00335</v>
      </c>
      <c r="BN136" s="48"/>
      <c r="BO136" s="48"/>
      <c r="BP136" s="48"/>
      <c r="BQ136" s="48"/>
      <c r="BR136" s="48"/>
      <c r="BS136" s="48"/>
      <c r="BT136" s="48"/>
      <c r="BU136" s="48"/>
      <c r="BV136" s="48"/>
      <c r="BW136" s="48"/>
      <c r="BX136" s="48"/>
      <c r="BY136" s="48"/>
      <c r="BZ136" s="48"/>
      <c r="CA136" s="48"/>
      <c r="CB136" s="48"/>
      <c r="CC136" s="48"/>
      <c r="CD136" s="48"/>
      <c r="CE136" s="48"/>
      <c r="CF136" s="48"/>
      <c r="CG136" s="48"/>
    </row>
    <row r="137" ht="14.25" customHeight="1">
      <c r="B137" s="206" t="s">
        <v>422</v>
      </c>
      <c r="C137" s="206"/>
      <c r="D137" s="13">
        <f t="shared" si="70"/>
        <v>5</v>
      </c>
      <c r="E137" s="48">
        <f t="shared" si="73"/>
        <v>0.001675</v>
      </c>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f t="shared" ref="BB137:BM137" si="74">+AP136</f>
        <v>0.005</v>
      </c>
      <c r="BC137" s="48">
        <f t="shared" si="74"/>
        <v>0.005</v>
      </c>
      <c r="BD137" s="48">
        <f t="shared" si="74"/>
        <v>0.005</v>
      </c>
      <c r="BE137" s="48">
        <f t="shared" si="74"/>
        <v>0.005</v>
      </c>
      <c r="BF137" s="48">
        <f t="shared" si="74"/>
        <v>0.005</v>
      </c>
      <c r="BG137" s="48">
        <f t="shared" si="74"/>
        <v>0.005</v>
      </c>
      <c r="BH137" s="48">
        <f t="shared" si="74"/>
        <v>0.005</v>
      </c>
      <c r="BI137" s="48">
        <f t="shared" si="74"/>
        <v>0.005</v>
      </c>
      <c r="BJ137" s="48">
        <f t="shared" si="74"/>
        <v>0.005</v>
      </c>
      <c r="BK137" s="48">
        <f t="shared" si="74"/>
        <v>0.005</v>
      </c>
      <c r="BL137" s="48">
        <f t="shared" si="74"/>
        <v>0.005</v>
      </c>
      <c r="BM137" s="48">
        <f t="shared" si="74"/>
        <v>0.005</v>
      </c>
      <c r="BN137" s="48"/>
      <c r="BO137" s="48"/>
      <c r="BP137" s="48"/>
      <c r="BQ137" s="48"/>
      <c r="BR137" s="48"/>
      <c r="BS137" s="48"/>
      <c r="BT137" s="48"/>
      <c r="BU137" s="48"/>
      <c r="BV137" s="48"/>
      <c r="BW137" s="48"/>
      <c r="BX137" s="48"/>
      <c r="BY137" s="48"/>
      <c r="BZ137" s="48"/>
      <c r="CA137" s="48"/>
      <c r="CB137" s="48"/>
      <c r="CC137" s="48"/>
      <c r="CD137" s="48"/>
      <c r="CE137" s="48"/>
      <c r="CF137" s="48"/>
      <c r="CG137" s="48"/>
    </row>
    <row r="138" ht="14.25" customHeight="1">
      <c r="B138" s="206"/>
      <c r="C138" s="206"/>
    </row>
    <row r="139" ht="14.25" customHeight="1">
      <c r="A139" s="13" t="s">
        <v>423</v>
      </c>
      <c r="B139" s="206"/>
      <c r="C139" s="206"/>
    </row>
    <row r="140" ht="14.25" customHeight="1">
      <c r="B140" s="206" t="str">
        <f t="shared" ref="B140:B144" si="76">+B111</f>
        <v>B2B - Mid-Market Customers (year 1)</v>
      </c>
      <c r="C140" s="206"/>
      <c r="F140" s="57">
        <f t="shared" ref="F140:BM140" si="75">+F70*F133*F$68</f>
        <v>4.166666667</v>
      </c>
      <c r="G140" s="57">
        <f t="shared" si="75"/>
        <v>12.95138889</v>
      </c>
      <c r="H140" s="57">
        <f t="shared" si="75"/>
        <v>21.82841435</v>
      </c>
      <c r="I140" s="57">
        <f t="shared" si="75"/>
        <v>30.83973042</v>
      </c>
      <c r="J140" s="57">
        <f t="shared" si="75"/>
        <v>44.40515832</v>
      </c>
      <c r="K140" s="57">
        <f t="shared" si="75"/>
        <v>58.01540172</v>
      </c>
      <c r="L140" s="57">
        <f t="shared" si="75"/>
        <v>71.72959748</v>
      </c>
      <c r="M140" s="57">
        <f t="shared" si="75"/>
        <v>89.98551884</v>
      </c>
      <c r="N140" s="57">
        <f t="shared" si="75"/>
        <v>108.2927423</v>
      </c>
      <c r="O140" s="57">
        <f t="shared" si="75"/>
        <v>126.7303267</v>
      </c>
      <c r="P140" s="57">
        <f t="shared" si="75"/>
        <v>149.7571567</v>
      </c>
      <c r="Q140" s="57">
        <f t="shared" si="75"/>
        <v>172.9052614</v>
      </c>
      <c r="R140" s="57">
        <f t="shared" si="75"/>
        <v>111.5022805</v>
      </c>
      <c r="S140" s="57">
        <f t="shared" si="75"/>
        <v>107.3209449</v>
      </c>
      <c r="T140" s="57">
        <f t="shared" si="75"/>
        <v>103.2964095</v>
      </c>
      <c r="U140" s="57">
        <f t="shared" si="75"/>
        <v>99.42279416</v>
      </c>
      <c r="V140" s="57">
        <f t="shared" si="75"/>
        <v>95.69443938</v>
      </c>
      <c r="W140" s="57">
        <f t="shared" si="75"/>
        <v>92.1058979</v>
      </c>
      <c r="X140" s="57">
        <f t="shared" si="75"/>
        <v>88.65192673</v>
      </c>
      <c r="Y140" s="57">
        <f t="shared" si="75"/>
        <v>85.32747948</v>
      </c>
      <c r="Z140" s="57">
        <f t="shared" si="75"/>
        <v>82.12769899</v>
      </c>
      <c r="AA140" s="57">
        <f t="shared" si="75"/>
        <v>79.04791028</v>
      </c>
      <c r="AB140" s="57">
        <f t="shared" si="75"/>
        <v>76.08361365</v>
      </c>
      <c r="AC140" s="57">
        <f t="shared" si="75"/>
        <v>73.23047814</v>
      </c>
      <c r="AD140" s="57">
        <f t="shared" si="75"/>
        <v>35.3947311</v>
      </c>
      <c r="AE140" s="57">
        <f t="shared" si="75"/>
        <v>34.21490673</v>
      </c>
      <c r="AF140" s="57">
        <f t="shared" si="75"/>
        <v>33.07440984</v>
      </c>
      <c r="AG140" s="57">
        <f t="shared" si="75"/>
        <v>31.97192951</v>
      </c>
      <c r="AH140" s="57">
        <f t="shared" si="75"/>
        <v>30.90619853</v>
      </c>
      <c r="AI140" s="57">
        <f t="shared" si="75"/>
        <v>29.87599191</v>
      </c>
      <c r="AJ140" s="57">
        <f t="shared" si="75"/>
        <v>28.88012551</v>
      </c>
      <c r="AK140" s="57">
        <f t="shared" si="75"/>
        <v>27.91745466</v>
      </c>
      <c r="AL140" s="57">
        <f t="shared" si="75"/>
        <v>26.98687284</v>
      </c>
      <c r="AM140" s="57">
        <f t="shared" si="75"/>
        <v>26.08731041</v>
      </c>
      <c r="AN140" s="57">
        <f t="shared" si="75"/>
        <v>25.2177334</v>
      </c>
      <c r="AO140" s="57">
        <f t="shared" si="75"/>
        <v>24.37714228</v>
      </c>
      <c r="AP140" s="57">
        <f t="shared" si="75"/>
        <v>23.6661423</v>
      </c>
      <c r="AQ140" s="57">
        <f t="shared" si="75"/>
        <v>22.97587982</v>
      </c>
      <c r="AR140" s="57">
        <f t="shared" si="75"/>
        <v>22.30574999</v>
      </c>
      <c r="AS140" s="57">
        <f t="shared" si="75"/>
        <v>21.65516561</v>
      </c>
      <c r="AT140" s="57">
        <f t="shared" si="75"/>
        <v>21.02355662</v>
      </c>
      <c r="AU140" s="57">
        <f t="shared" si="75"/>
        <v>20.41036955</v>
      </c>
      <c r="AV140" s="57">
        <f t="shared" si="75"/>
        <v>19.8150671</v>
      </c>
      <c r="AW140" s="57">
        <f t="shared" si="75"/>
        <v>19.23712765</v>
      </c>
      <c r="AX140" s="57">
        <f t="shared" si="75"/>
        <v>18.67604476</v>
      </c>
      <c r="AY140" s="57">
        <f t="shared" si="75"/>
        <v>18.13132679</v>
      </c>
      <c r="AZ140" s="57">
        <f t="shared" si="75"/>
        <v>17.60249642</v>
      </c>
      <c r="BA140" s="57">
        <f t="shared" si="75"/>
        <v>17.08909028</v>
      </c>
      <c r="BB140" s="57">
        <f t="shared" si="75"/>
        <v>16.66186302</v>
      </c>
      <c r="BC140" s="57">
        <f t="shared" si="75"/>
        <v>16.24531644</v>
      </c>
      <c r="BD140" s="57">
        <f t="shared" si="75"/>
        <v>15.83918353</v>
      </c>
      <c r="BE140" s="57">
        <f t="shared" si="75"/>
        <v>15.44320394</v>
      </c>
      <c r="BF140" s="57">
        <f t="shared" si="75"/>
        <v>15.05712384</v>
      </c>
      <c r="BG140" s="57">
        <f t="shared" si="75"/>
        <v>14.68069575</v>
      </c>
      <c r="BH140" s="57">
        <f t="shared" si="75"/>
        <v>14.31367835</v>
      </c>
      <c r="BI140" s="57">
        <f t="shared" si="75"/>
        <v>13.9558364</v>
      </c>
      <c r="BJ140" s="57">
        <f t="shared" si="75"/>
        <v>13.60694049</v>
      </c>
      <c r="BK140" s="57">
        <f t="shared" si="75"/>
        <v>13.26676697</v>
      </c>
      <c r="BL140" s="57">
        <f t="shared" si="75"/>
        <v>12.9350978</v>
      </c>
      <c r="BM140" s="57">
        <f t="shared" si="75"/>
        <v>12.61172035</v>
      </c>
    </row>
    <row r="141" ht="14.25" customHeight="1">
      <c r="B141" s="206" t="str">
        <f t="shared" si="76"/>
        <v>B2B - Mid-Market Customers (year 2)</v>
      </c>
      <c r="C141" s="206"/>
      <c r="F141" s="57">
        <f t="shared" ref="F141:BM141" si="77">+F71*F134*F$68</f>
        <v>0</v>
      </c>
      <c r="G141" s="57">
        <f t="shared" si="77"/>
        <v>0</v>
      </c>
      <c r="H141" s="57">
        <f t="shared" si="77"/>
        <v>0</v>
      </c>
      <c r="I141" s="57">
        <f t="shared" si="77"/>
        <v>0</v>
      </c>
      <c r="J141" s="57">
        <f t="shared" si="77"/>
        <v>0</v>
      </c>
      <c r="K141" s="57">
        <f t="shared" si="77"/>
        <v>0</v>
      </c>
      <c r="L141" s="57">
        <f t="shared" si="77"/>
        <v>0</v>
      </c>
      <c r="M141" s="57">
        <f t="shared" si="77"/>
        <v>0</v>
      </c>
      <c r="N141" s="57">
        <f t="shared" si="77"/>
        <v>0</v>
      </c>
      <c r="O141" s="57">
        <f t="shared" si="77"/>
        <v>0</v>
      </c>
      <c r="P141" s="57">
        <f t="shared" si="77"/>
        <v>0</v>
      </c>
      <c r="Q141" s="57">
        <f t="shared" si="77"/>
        <v>0</v>
      </c>
      <c r="R141" s="57">
        <f t="shared" si="77"/>
        <v>34.65014943</v>
      </c>
      <c r="S141" s="57">
        <f t="shared" si="77"/>
        <v>69.02293021</v>
      </c>
      <c r="T141" s="57">
        <f t="shared" si="77"/>
        <v>107.5855046</v>
      </c>
      <c r="U141" s="57">
        <f t="shared" si="77"/>
        <v>145.8940572</v>
      </c>
      <c r="V141" s="57">
        <f t="shared" si="77"/>
        <v>188.4284799</v>
      </c>
      <c r="W141" s="57">
        <f t="shared" si="77"/>
        <v>230.7582976</v>
      </c>
      <c r="X141" s="57">
        <f t="shared" si="77"/>
        <v>277.377418</v>
      </c>
      <c r="Y141" s="57">
        <f t="shared" si="77"/>
        <v>323.870126</v>
      </c>
      <c r="Z141" s="57">
        <f t="shared" si="77"/>
        <v>374.7459063</v>
      </c>
      <c r="AA141" s="57">
        <f t="shared" si="77"/>
        <v>425.6055176</v>
      </c>
      <c r="AB141" s="57">
        <f t="shared" si="77"/>
        <v>480.9759002</v>
      </c>
      <c r="AC141" s="57">
        <f t="shared" si="77"/>
        <v>536.4763405</v>
      </c>
      <c r="AD141" s="57">
        <f t="shared" si="77"/>
        <v>347.4578432</v>
      </c>
      <c r="AE141" s="57">
        <f t="shared" si="77"/>
        <v>335.8759151</v>
      </c>
      <c r="AF141" s="57">
        <f t="shared" si="77"/>
        <v>324.6800513</v>
      </c>
      <c r="AG141" s="57">
        <f t="shared" si="77"/>
        <v>313.8573829</v>
      </c>
      <c r="AH141" s="57">
        <f t="shared" si="77"/>
        <v>303.3954701</v>
      </c>
      <c r="AI141" s="57">
        <f t="shared" si="77"/>
        <v>293.2822878</v>
      </c>
      <c r="AJ141" s="57">
        <f t="shared" si="77"/>
        <v>283.5062115</v>
      </c>
      <c r="AK141" s="57">
        <f t="shared" si="77"/>
        <v>274.0560045</v>
      </c>
      <c r="AL141" s="57">
        <f t="shared" si="77"/>
        <v>264.9208043</v>
      </c>
      <c r="AM141" s="57">
        <f t="shared" si="77"/>
        <v>256.0901109</v>
      </c>
      <c r="AN141" s="57">
        <f t="shared" si="77"/>
        <v>247.5537738</v>
      </c>
      <c r="AO141" s="57">
        <f t="shared" si="77"/>
        <v>239.3019814</v>
      </c>
      <c r="AP141" s="57">
        <f t="shared" si="77"/>
        <v>116.1611701</v>
      </c>
      <c r="AQ141" s="57">
        <f t="shared" si="77"/>
        <v>112.773136</v>
      </c>
      <c r="AR141" s="57">
        <f t="shared" si="77"/>
        <v>109.4839195</v>
      </c>
      <c r="AS141" s="57">
        <f t="shared" si="77"/>
        <v>106.2906385</v>
      </c>
      <c r="AT141" s="57">
        <f t="shared" si="77"/>
        <v>103.1904949</v>
      </c>
      <c r="AU141" s="57">
        <f t="shared" si="77"/>
        <v>100.1807721</v>
      </c>
      <c r="AV141" s="57">
        <f t="shared" si="77"/>
        <v>97.25883296</v>
      </c>
      <c r="AW141" s="57">
        <f t="shared" si="77"/>
        <v>94.422117</v>
      </c>
      <c r="AX141" s="57">
        <f t="shared" si="77"/>
        <v>91.66813859</v>
      </c>
      <c r="AY141" s="57">
        <f t="shared" si="77"/>
        <v>88.99448454</v>
      </c>
      <c r="AZ141" s="57">
        <f t="shared" si="77"/>
        <v>86.39881208</v>
      </c>
      <c r="BA141" s="57">
        <f t="shared" si="77"/>
        <v>83.87884673</v>
      </c>
      <c r="BB141" s="57">
        <f t="shared" si="77"/>
        <v>81.78187556</v>
      </c>
      <c r="BC141" s="57">
        <f t="shared" si="77"/>
        <v>79.73732867</v>
      </c>
      <c r="BD141" s="57">
        <f t="shared" si="77"/>
        <v>77.74389545</v>
      </c>
      <c r="BE141" s="57">
        <f t="shared" si="77"/>
        <v>75.80029807</v>
      </c>
      <c r="BF141" s="57">
        <f t="shared" si="77"/>
        <v>73.90529061</v>
      </c>
      <c r="BG141" s="57">
        <f t="shared" si="77"/>
        <v>72.05765835</v>
      </c>
      <c r="BH141" s="57">
        <f t="shared" si="77"/>
        <v>70.25621689</v>
      </c>
      <c r="BI141" s="57">
        <f t="shared" si="77"/>
        <v>68.49981147</v>
      </c>
      <c r="BJ141" s="57">
        <f t="shared" si="77"/>
        <v>66.78731618</v>
      </c>
      <c r="BK141" s="57">
        <f t="shared" si="77"/>
        <v>65.11763328</v>
      </c>
      <c r="BL141" s="57">
        <f t="shared" si="77"/>
        <v>63.48969244</v>
      </c>
      <c r="BM141" s="57">
        <f t="shared" si="77"/>
        <v>61.90245013</v>
      </c>
    </row>
    <row r="142" ht="14.25" customHeight="1">
      <c r="B142" s="206" t="str">
        <f t="shared" si="76"/>
        <v>B2B - Mid-Market Customers (year 3)</v>
      </c>
      <c r="C142" s="206"/>
      <c r="F142" s="57">
        <f t="shared" ref="F142:BM142" si="78">+F72*F135*F$68</f>
        <v>0</v>
      </c>
      <c r="G142" s="57">
        <f t="shared" si="78"/>
        <v>0</v>
      </c>
      <c r="H142" s="57">
        <f t="shared" si="78"/>
        <v>0</v>
      </c>
      <c r="I142" s="57">
        <f t="shared" si="78"/>
        <v>0</v>
      </c>
      <c r="J142" s="57">
        <f t="shared" si="78"/>
        <v>0</v>
      </c>
      <c r="K142" s="57">
        <f t="shared" si="78"/>
        <v>0</v>
      </c>
      <c r="L142" s="57">
        <f t="shared" si="78"/>
        <v>0</v>
      </c>
      <c r="M142" s="57">
        <f t="shared" si="78"/>
        <v>0</v>
      </c>
      <c r="N142" s="57">
        <f t="shared" si="78"/>
        <v>0</v>
      </c>
      <c r="O142" s="57">
        <f t="shared" si="78"/>
        <v>0</v>
      </c>
      <c r="P142" s="57">
        <f t="shared" si="78"/>
        <v>0</v>
      </c>
      <c r="Q142" s="57">
        <f t="shared" si="78"/>
        <v>0</v>
      </c>
      <c r="R142" s="57">
        <f t="shared" si="78"/>
        <v>0</v>
      </c>
      <c r="S142" s="57">
        <f t="shared" si="78"/>
        <v>0</v>
      </c>
      <c r="T142" s="57">
        <f t="shared" si="78"/>
        <v>0</v>
      </c>
      <c r="U142" s="57">
        <f t="shared" si="78"/>
        <v>0</v>
      </c>
      <c r="V142" s="57">
        <f t="shared" si="78"/>
        <v>0</v>
      </c>
      <c r="W142" s="57">
        <f t="shared" si="78"/>
        <v>0</v>
      </c>
      <c r="X142" s="57">
        <f t="shared" si="78"/>
        <v>0</v>
      </c>
      <c r="Y142" s="57">
        <f t="shared" si="78"/>
        <v>0</v>
      </c>
      <c r="Z142" s="57">
        <f t="shared" si="78"/>
        <v>0</v>
      </c>
      <c r="AA142" s="57">
        <f t="shared" si="78"/>
        <v>0</v>
      </c>
      <c r="AB142" s="57">
        <f t="shared" si="78"/>
        <v>0</v>
      </c>
      <c r="AC142" s="57">
        <f t="shared" si="78"/>
        <v>0</v>
      </c>
      <c r="AD142" s="57">
        <f t="shared" si="78"/>
        <v>79.24655483</v>
      </c>
      <c r="AE142" s="57">
        <f t="shared" si="78"/>
        <v>157.4076356</v>
      </c>
      <c r="AF142" s="57">
        <f t="shared" si="78"/>
        <v>238.9722286</v>
      </c>
      <c r="AG142" s="57">
        <f t="shared" si="78"/>
        <v>319.5335775</v>
      </c>
      <c r="AH142" s="57">
        <f t="shared" si="78"/>
        <v>403.5859027</v>
      </c>
      <c r="AI142" s="57">
        <f t="shared" si="78"/>
        <v>486.7279059</v>
      </c>
      <c r="AJ142" s="57">
        <f t="shared" si="78"/>
        <v>573.4595023</v>
      </c>
      <c r="AK142" s="57">
        <f t="shared" si="78"/>
        <v>659.3853385</v>
      </c>
      <c r="AL142" s="57">
        <f t="shared" si="78"/>
        <v>749.0115378</v>
      </c>
      <c r="AM142" s="57">
        <f t="shared" si="78"/>
        <v>837.9492327</v>
      </c>
      <c r="AN142" s="57">
        <f t="shared" si="78"/>
        <v>930.7113251</v>
      </c>
      <c r="AO142" s="57">
        <f t="shared" si="78"/>
        <v>1022.916034</v>
      </c>
      <c r="AP142" s="57">
        <f t="shared" si="78"/>
        <v>665.3642588</v>
      </c>
      <c r="AQ142" s="57">
        <f t="shared" si="78"/>
        <v>645.9578013</v>
      </c>
      <c r="AR142" s="57">
        <f t="shared" si="78"/>
        <v>627.1173654</v>
      </c>
      <c r="AS142" s="57">
        <f t="shared" si="78"/>
        <v>608.8264423</v>
      </c>
      <c r="AT142" s="57">
        <f t="shared" si="78"/>
        <v>591.0690044</v>
      </c>
      <c r="AU142" s="57">
        <f t="shared" si="78"/>
        <v>573.8294917</v>
      </c>
      <c r="AV142" s="57">
        <f t="shared" si="78"/>
        <v>557.0927982</v>
      </c>
      <c r="AW142" s="57">
        <f t="shared" si="78"/>
        <v>540.8442583</v>
      </c>
      <c r="AX142" s="57">
        <f t="shared" si="78"/>
        <v>525.0696341</v>
      </c>
      <c r="AY142" s="57">
        <f t="shared" si="78"/>
        <v>509.7551031</v>
      </c>
      <c r="AZ142" s="57">
        <f t="shared" si="78"/>
        <v>494.8872459</v>
      </c>
      <c r="BA142" s="57">
        <f t="shared" si="78"/>
        <v>480.4530346</v>
      </c>
      <c r="BB142" s="57">
        <f t="shared" si="78"/>
        <v>234.2208544</v>
      </c>
      <c r="BC142" s="57">
        <f t="shared" si="78"/>
        <v>228.365333</v>
      </c>
      <c r="BD142" s="57">
        <f t="shared" si="78"/>
        <v>222.6561997</v>
      </c>
      <c r="BE142" s="57">
        <f t="shared" si="78"/>
        <v>217.0897947</v>
      </c>
      <c r="BF142" s="57">
        <f t="shared" si="78"/>
        <v>211.6625498</v>
      </c>
      <c r="BG142" s="57">
        <f t="shared" si="78"/>
        <v>206.3709861</v>
      </c>
      <c r="BH142" s="57">
        <f t="shared" si="78"/>
        <v>201.2117114</v>
      </c>
      <c r="BI142" s="57">
        <f t="shared" si="78"/>
        <v>196.1814186</v>
      </c>
      <c r="BJ142" s="57">
        <f t="shared" si="78"/>
        <v>191.2768832</v>
      </c>
      <c r="BK142" s="57">
        <f t="shared" si="78"/>
        <v>186.4949611</v>
      </c>
      <c r="BL142" s="57">
        <f t="shared" si="78"/>
        <v>181.8325871</v>
      </c>
      <c r="BM142" s="57">
        <f t="shared" si="78"/>
        <v>177.2867724</v>
      </c>
    </row>
    <row r="143" ht="14.25" customHeight="1">
      <c r="B143" s="206" t="str">
        <f t="shared" si="76"/>
        <v>B2B - Mid-Market Customers (year 4)</v>
      </c>
      <c r="C143" s="206"/>
      <c r="F143" s="57">
        <f t="shared" ref="F143:BM143" si="79">+F73*F136*F$68</f>
        <v>0</v>
      </c>
      <c r="G143" s="57">
        <f t="shared" si="79"/>
        <v>0</v>
      </c>
      <c r="H143" s="57">
        <f t="shared" si="79"/>
        <v>0</v>
      </c>
      <c r="I143" s="57">
        <f t="shared" si="79"/>
        <v>0</v>
      </c>
      <c r="J143" s="57">
        <f t="shared" si="79"/>
        <v>0</v>
      </c>
      <c r="K143" s="57">
        <f t="shared" si="79"/>
        <v>0</v>
      </c>
      <c r="L143" s="57">
        <f t="shared" si="79"/>
        <v>0</v>
      </c>
      <c r="M143" s="57">
        <f t="shared" si="79"/>
        <v>0</v>
      </c>
      <c r="N143" s="57">
        <f t="shared" si="79"/>
        <v>0</v>
      </c>
      <c r="O143" s="57">
        <f t="shared" si="79"/>
        <v>0</v>
      </c>
      <c r="P143" s="57">
        <f t="shared" si="79"/>
        <v>0</v>
      </c>
      <c r="Q143" s="57">
        <f t="shared" si="79"/>
        <v>0</v>
      </c>
      <c r="R143" s="57">
        <f t="shared" si="79"/>
        <v>0</v>
      </c>
      <c r="S143" s="57">
        <f t="shared" si="79"/>
        <v>0</v>
      </c>
      <c r="T143" s="57">
        <f t="shared" si="79"/>
        <v>0</v>
      </c>
      <c r="U143" s="57">
        <f t="shared" si="79"/>
        <v>0</v>
      </c>
      <c r="V143" s="57">
        <f t="shared" si="79"/>
        <v>0</v>
      </c>
      <c r="W143" s="57">
        <f t="shared" si="79"/>
        <v>0</v>
      </c>
      <c r="X143" s="57">
        <f t="shared" si="79"/>
        <v>0</v>
      </c>
      <c r="Y143" s="57">
        <f t="shared" si="79"/>
        <v>0</v>
      </c>
      <c r="Z143" s="57">
        <f t="shared" si="79"/>
        <v>0</v>
      </c>
      <c r="AA143" s="57">
        <f t="shared" si="79"/>
        <v>0</v>
      </c>
      <c r="AB143" s="57">
        <f t="shared" si="79"/>
        <v>0</v>
      </c>
      <c r="AC143" s="57">
        <f t="shared" si="79"/>
        <v>0</v>
      </c>
      <c r="AD143" s="57">
        <f t="shared" si="79"/>
        <v>0</v>
      </c>
      <c r="AE143" s="57">
        <f t="shared" si="79"/>
        <v>0</v>
      </c>
      <c r="AF143" s="57">
        <f t="shared" si="79"/>
        <v>0</v>
      </c>
      <c r="AG143" s="57">
        <f t="shared" si="79"/>
        <v>0</v>
      </c>
      <c r="AH143" s="57">
        <f t="shared" si="79"/>
        <v>0</v>
      </c>
      <c r="AI143" s="57">
        <f t="shared" si="79"/>
        <v>0</v>
      </c>
      <c r="AJ143" s="57">
        <f t="shared" si="79"/>
        <v>0</v>
      </c>
      <c r="AK143" s="57">
        <f t="shared" si="79"/>
        <v>0</v>
      </c>
      <c r="AL143" s="57">
        <f t="shared" si="79"/>
        <v>0</v>
      </c>
      <c r="AM143" s="57">
        <f t="shared" si="79"/>
        <v>0</v>
      </c>
      <c r="AN143" s="57">
        <f t="shared" si="79"/>
        <v>0</v>
      </c>
      <c r="AO143" s="57">
        <f t="shared" si="79"/>
        <v>0</v>
      </c>
      <c r="AP143" s="57">
        <f t="shared" si="79"/>
        <v>129.4598596</v>
      </c>
      <c r="AQ143" s="57">
        <f t="shared" si="79"/>
        <v>257.347201</v>
      </c>
      <c r="AR143" s="57">
        <f t="shared" si="79"/>
        <v>388.1710251</v>
      </c>
      <c r="AS143" s="57">
        <f t="shared" si="79"/>
        <v>517.5623457</v>
      </c>
      <c r="AT143" s="57">
        <f t="shared" si="79"/>
        <v>650.0332718</v>
      </c>
      <c r="AU143" s="57">
        <f t="shared" si="79"/>
        <v>781.2181223</v>
      </c>
      <c r="AV143" s="57">
        <f t="shared" si="79"/>
        <v>915.6325142</v>
      </c>
      <c r="AW143" s="57">
        <f t="shared" si="79"/>
        <v>1048.914483</v>
      </c>
      <c r="AX143" s="57">
        <f t="shared" si="79"/>
        <v>1185.583578</v>
      </c>
      <c r="AY143" s="57">
        <f t="shared" si="79"/>
        <v>1321.281988</v>
      </c>
      <c r="AZ143" s="57">
        <f t="shared" si="79"/>
        <v>1460.533646</v>
      </c>
      <c r="BA143" s="57">
        <f t="shared" si="79"/>
        <v>1598.985358</v>
      </c>
      <c r="BB143" s="57">
        <f t="shared" si="79"/>
        <v>1044.537185</v>
      </c>
      <c r="BC143" s="57">
        <f t="shared" si="79"/>
        <v>1018.423756</v>
      </c>
      <c r="BD143" s="57">
        <f t="shared" si="79"/>
        <v>992.9631617</v>
      </c>
      <c r="BE143" s="57">
        <f t="shared" si="79"/>
        <v>968.1390827</v>
      </c>
      <c r="BF143" s="57">
        <f t="shared" si="79"/>
        <v>943.9356056</v>
      </c>
      <c r="BG143" s="57">
        <f t="shared" si="79"/>
        <v>920.3372155</v>
      </c>
      <c r="BH143" s="57">
        <f t="shared" si="79"/>
        <v>897.3287851</v>
      </c>
      <c r="BI143" s="57">
        <f t="shared" si="79"/>
        <v>874.8955655</v>
      </c>
      <c r="BJ143" s="57">
        <f t="shared" si="79"/>
        <v>853.0231763</v>
      </c>
      <c r="BK143" s="57">
        <f t="shared" si="79"/>
        <v>831.6975969</v>
      </c>
      <c r="BL143" s="57">
        <f t="shared" si="79"/>
        <v>810.905157</v>
      </c>
      <c r="BM143" s="57">
        <f t="shared" si="79"/>
        <v>790.6325281</v>
      </c>
    </row>
    <row r="144" ht="14.25" customHeight="1">
      <c r="B144" s="206" t="str">
        <f t="shared" si="76"/>
        <v>B2B - Mid-Market Customers (year 5)</v>
      </c>
      <c r="C144" s="206"/>
      <c r="F144" s="57">
        <f t="shared" ref="F144:BM144" si="80">+F74*F137*F$68</f>
        <v>0</v>
      </c>
      <c r="G144" s="57">
        <f t="shared" si="80"/>
        <v>0</v>
      </c>
      <c r="H144" s="57">
        <f t="shared" si="80"/>
        <v>0</v>
      </c>
      <c r="I144" s="57">
        <f t="shared" si="80"/>
        <v>0</v>
      </c>
      <c r="J144" s="57">
        <f t="shared" si="80"/>
        <v>0</v>
      </c>
      <c r="K144" s="57">
        <f t="shared" si="80"/>
        <v>0</v>
      </c>
      <c r="L144" s="57">
        <f t="shared" si="80"/>
        <v>0</v>
      </c>
      <c r="M144" s="57">
        <f t="shared" si="80"/>
        <v>0</v>
      </c>
      <c r="N144" s="57">
        <f t="shared" si="80"/>
        <v>0</v>
      </c>
      <c r="O144" s="57">
        <f t="shared" si="80"/>
        <v>0</v>
      </c>
      <c r="P144" s="57">
        <f t="shared" si="80"/>
        <v>0</v>
      </c>
      <c r="Q144" s="57">
        <f t="shared" si="80"/>
        <v>0</v>
      </c>
      <c r="R144" s="57">
        <f t="shared" si="80"/>
        <v>0</v>
      </c>
      <c r="S144" s="57">
        <f t="shared" si="80"/>
        <v>0</v>
      </c>
      <c r="T144" s="57">
        <f t="shared" si="80"/>
        <v>0</v>
      </c>
      <c r="U144" s="57">
        <f t="shared" si="80"/>
        <v>0</v>
      </c>
      <c r="V144" s="57">
        <f t="shared" si="80"/>
        <v>0</v>
      </c>
      <c r="W144" s="57">
        <f t="shared" si="80"/>
        <v>0</v>
      </c>
      <c r="X144" s="57">
        <f t="shared" si="80"/>
        <v>0</v>
      </c>
      <c r="Y144" s="57">
        <f t="shared" si="80"/>
        <v>0</v>
      </c>
      <c r="Z144" s="57">
        <f t="shared" si="80"/>
        <v>0</v>
      </c>
      <c r="AA144" s="57">
        <f t="shared" si="80"/>
        <v>0</v>
      </c>
      <c r="AB144" s="57">
        <f t="shared" si="80"/>
        <v>0</v>
      </c>
      <c r="AC144" s="57">
        <f t="shared" si="80"/>
        <v>0</v>
      </c>
      <c r="AD144" s="57">
        <f t="shared" si="80"/>
        <v>0</v>
      </c>
      <c r="AE144" s="57">
        <f t="shared" si="80"/>
        <v>0</v>
      </c>
      <c r="AF144" s="57">
        <f t="shared" si="80"/>
        <v>0</v>
      </c>
      <c r="AG144" s="57">
        <f t="shared" si="80"/>
        <v>0</v>
      </c>
      <c r="AH144" s="57">
        <f t="shared" si="80"/>
        <v>0</v>
      </c>
      <c r="AI144" s="57">
        <f t="shared" si="80"/>
        <v>0</v>
      </c>
      <c r="AJ144" s="57">
        <f t="shared" si="80"/>
        <v>0</v>
      </c>
      <c r="AK144" s="57">
        <f t="shared" si="80"/>
        <v>0</v>
      </c>
      <c r="AL144" s="57">
        <f t="shared" si="80"/>
        <v>0</v>
      </c>
      <c r="AM144" s="57">
        <f t="shared" si="80"/>
        <v>0</v>
      </c>
      <c r="AN144" s="57">
        <f t="shared" si="80"/>
        <v>0</v>
      </c>
      <c r="AO144" s="57">
        <f t="shared" si="80"/>
        <v>0</v>
      </c>
      <c r="AP144" s="57">
        <f t="shared" si="80"/>
        <v>0</v>
      </c>
      <c r="AQ144" s="57">
        <f t="shared" si="80"/>
        <v>0</v>
      </c>
      <c r="AR144" s="57">
        <f t="shared" si="80"/>
        <v>0</v>
      </c>
      <c r="AS144" s="57">
        <f t="shared" si="80"/>
        <v>0</v>
      </c>
      <c r="AT144" s="57">
        <f t="shared" si="80"/>
        <v>0</v>
      </c>
      <c r="AU144" s="57">
        <f t="shared" si="80"/>
        <v>0</v>
      </c>
      <c r="AV144" s="57">
        <f t="shared" si="80"/>
        <v>0</v>
      </c>
      <c r="AW144" s="57">
        <f t="shared" si="80"/>
        <v>0</v>
      </c>
      <c r="AX144" s="57">
        <f t="shared" si="80"/>
        <v>0</v>
      </c>
      <c r="AY144" s="57">
        <f t="shared" si="80"/>
        <v>0</v>
      </c>
      <c r="AZ144" s="57">
        <f t="shared" si="80"/>
        <v>0</v>
      </c>
      <c r="BA144" s="57">
        <f t="shared" si="80"/>
        <v>0</v>
      </c>
      <c r="BB144" s="57">
        <f t="shared" si="80"/>
        <v>187.5414689</v>
      </c>
      <c r="BC144" s="57">
        <f t="shared" si="80"/>
        <v>373.0018952</v>
      </c>
      <c r="BD144" s="57">
        <f t="shared" si="80"/>
        <v>560.8865296</v>
      </c>
      <c r="BE144" s="57">
        <f t="shared" si="80"/>
        <v>746.8403387</v>
      </c>
      <c r="BF144" s="57">
        <f t="shared" si="80"/>
        <v>935.3695817</v>
      </c>
      <c r="BG144" s="57">
        <f t="shared" si="80"/>
        <v>1122.120351</v>
      </c>
      <c r="BH144" s="57">
        <f t="shared" si="80"/>
        <v>1311.600152</v>
      </c>
      <c r="BI144" s="57">
        <f t="shared" si="80"/>
        <v>1499.456442</v>
      </c>
      <c r="BJ144" s="57">
        <f t="shared" si="80"/>
        <v>1690.198213</v>
      </c>
      <c r="BK144" s="57">
        <f t="shared" si="80"/>
        <v>1879.474535</v>
      </c>
      <c r="BL144" s="57">
        <f t="shared" si="80"/>
        <v>2071.796138</v>
      </c>
      <c r="BM144" s="57">
        <f t="shared" si="80"/>
        <v>2262.813955</v>
      </c>
    </row>
    <row r="145" ht="14.25" customHeight="1">
      <c r="B145" s="206"/>
      <c r="C145" s="206"/>
      <c r="F145" s="57">
        <f t="shared" ref="F145:BM145" si="81">SUM(F140:F144)</f>
        <v>4.166666667</v>
      </c>
      <c r="G145" s="57">
        <f t="shared" si="81"/>
        <v>12.95138889</v>
      </c>
      <c r="H145" s="57">
        <f t="shared" si="81"/>
        <v>21.82841435</v>
      </c>
      <c r="I145" s="57">
        <f t="shared" si="81"/>
        <v>30.83973042</v>
      </c>
      <c r="J145" s="57">
        <f t="shared" si="81"/>
        <v>44.40515832</v>
      </c>
      <c r="K145" s="57">
        <f t="shared" si="81"/>
        <v>58.01540172</v>
      </c>
      <c r="L145" s="57">
        <f t="shared" si="81"/>
        <v>71.72959748</v>
      </c>
      <c r="M145" s="57">
        <f t="shared" si="81"/>
        <v>89.98551884</v>
      </c>
      <c r="N145" s="57">
        <f t="shared" si="81"/>
        <v>108.2927423</v>
      </c>
      <c r="O145" s="57">
        <f t="shared" si="81"/>
        <v>126.7303267</v>
      </c>
      <c r="P145" s="57">
        <f t="shared" si="81"/>
        <v>149.7571567</v>
      </c>
      <c r="Q145" s="57">
        <f t="shared" si="81"/>
        <v>172.9052614</v>
      </c>
      <c r="R145" s="57">
        <f t="shared" si="81"/>
        <v>146.1524299</v>
      </c>
      <c r="S145" s="57">
        <f t="shared" si="81"/>
        <v>176.3438752</v>
      </c>
      <c r="T145" s="57">
        <f t="shared" si="81"/>
        <v>210.8819141</v>
      </c>
      <c r="U145" s="57">
        <f t="shared" si="81"/>
        <v>245.3168514</v>
      </c>
      <c r="V145" s="57">
        <f t="shared" si="81"/>
        <v>284.1229192</v>
      </c>
      <c r="W145" s="57">
        <f t="shared" si="81"/>
        <v>322.8641955</v>
      </c>
      <c r="X145" s="57">
        <f t="shared" si="81"/>
        <v>366.0293448</v>
      </c>
      <c r="Y145" s="57">
        <f t="shared" si="81"/>
        <v>409.1976055</v>
      </c>
      <c r="Z145" s="57">
        <f t="shared" si="81"/>
        <v>456.8736053</v>
      </c>
      <c r="AA145" s="57">
        <f t="shared" si="81"/>
        <v>504.6534279</v>
      </c>
      <c r="AB145" s="57">
        <f t="shared" si="81"/>
        <v>557.0595138</v>
      </c>
      <c r="AC145" s="57">
        <f t="shared" si="81"/>
        <v>609.7068187</v>
      </c>
      <c r="AD145" s="57">
        <f t="shared" si="81"/>
        <v>462.0991291</v>
      </c>
      <c r="AE145" s="57">
        <f t="shared" si="81"/>
        <v>527.4984574</v>
      </c>
      <c r="AF145" s="57">
        <f t="shared" si="81"/>
        <v>596.7266897</v>
      </c>
      <c r="AG145" s="57">
        <f t="shared" si="81"/>
        <v>665.3628899</v>
      </c>
      <c r="AH145" s="57">
        <f t="shared" si="81"/>
        <v>737.8875713</v>
      </c>
      <c r="AI145" s="57">
        <f t="shared" si="81"/>
        <v>809.8861856</v>
      </c>
      <c r="AJ145" s="57">
        <f t="shared" si="81"/>
        <v>885.8458394</v>
      </c>
      <c r="AK145" s="57">
        <f t="shared" si="81"/>
        <v>961.3587977</v>
      </c>
      <c r="AL145" s="57">
        <f t="shared" si="81"/>
        <v>1040.919215</v>
      </c>
      <c r="AM145" s="57">
        <f t="shared" si="81"/>
        <v>1120.126654</v>
      </c>
      <c r="AN145" s="57">
        <f t="shared" si="81"/>
        <v>1203.482832</v>
      </c>
      <c r="AO145" s="57">
        <f t="shared" si="81"/>
        <v>1286.595158</v>
      </c>
      <c r="AP145" s="57">
        <f t="shared" si="81"/>
        <v>934.6514308</v>
      </c>
      <c r="AQ145" s="57">
        <f t="shared" si="81"/>
        <v>1039.054018</v>
      </c>
      <c r="AR145" s="57">
        <f t="shared" si="81"/>
        <v>1147.07806</v>
      </c>
      <c r="AS145" s="57">
        <f t="shared" si="81"/>
        <v>1254.334592</v>
      </c>
      <c r="AT145" s="57">
        <f t="shared" si="81"/>
        <v>1365.316328</v>
      </c>
      <c r="AU145" s="57">
        <f t="shared" si="81"/>
        <v>1475.638756</v>
      </c>
      <c r="AV145" s="57">
        <f t="shared" si="81"/>
        <v>1589.799213</v>
      </c>
      <c r="AW145" s="57">
        <f t="shared" si="81"/>
        <v>1703.417986</v>
      </c>
      <c r="AX145" s="57">
        <f t="shared" si="81"/>
        <v>1820.997395</v>
      </c>
      <c r="AY145" s="57">
        <f t="shared" si="81"/>
        <v>1938.162903</v>
      </c>
      <c r="AZ145" s="57">
        <f t="shared" si="81"/>
        <v>2059.4222</v>
      </c>
      <c r="BA145" s="57">
        <f t="shared" si="81"/>
        <v>2180.40633</v>
      </c>
      <c r="BB145" s="57">
        <f t="shared" si="81"/>
        <v>1564.743247</v>
      </c>
      <c r="BC145" s="57">
        <f t="shared" si="81"/>
        <v>1715.773629</v>
      </c>
      <c r="BD145" s="57">
        <f t="shared" si="81"/>
        <v>1870.08897</v>
      </c>
      <c r="BE145" s="57">
        <f t="shared" si="81"/>
        <v>2023.312718</v>
      </c>
      <c r="BF145" s="57">
        <f t="shared" si="81"/>
        <v>2179.930152</v>
      </c>
      <c r="BG145" s="57">
        <f t="shared" si="81"/>
        <v>2335.566907</v>
      </c>
      <c r="BH145" s="57">
        <f t="shared" si="81"/>
        <v>2494.710544</v>
      </c>
      <c r="BI145" s="57">
        <f t="shared" si="81"/>
        <v>2652.989073</v>
      </c>
      <c r="BJ145" s="57">
        <f t="shared" si="81"/>
        <v>2814.892529</v>
      </c>
      <c r="BK145" s="57">
        <f t="shared" si="81"/>
        <v>2976.051494</v>
      </c>
      <c r="BL145" s="57">
        <f t="shared" si="81"/>
        <v>3140.958673</v>
      </c>
      <c r="BM145" s="57">
        <f t="shared" si="81"/>
        <v>3305.247426</v>
      </c>
    </row>
    <row r="146" ht="14.25" customHeight="1">
      <c r="B146" s="206"/>
      <c r="C146" s="206"/>
    </row>
    <row r="147" ht="14.25" customHeight="1">
      <c r="A147" s="11" t="s">
        <v>424</v>
      </c>
      <c r="B147" s="206"/>
      <c r="C147" s="206"/>
    </row>
    <row r="148" ht="14.25" customHeight="1">
      <c r="B148" s="206"/>
      <c r="C148" s="206"/>
      <c r="F148" s="49">
        <v>1.0</v>
      </c>
      <c r="G148" s="49">
        <v>1.0</v>
      </c>
      <c r="H148" s="49">
        <v>1.0</v>
      </c>
      <c r="I148" s="49">
        <v>1.0</v>
      </c>
      <c r="J148" s="49">
        <v>1.0</v>
      </c>
      <c r="K148" s="49">
        <v>1.0</v>
      </c>
      <c r="L148" s="49">
        <v>1.0</v>
      </c>
      <c r="M148" s="49">
        <v>1.0</v>
      </c>
      <c r="N148" s="49">
        <v>1.0</v>
      </c>
      <c r="O148" s="49">
        <v>1.0</v>
      </c>
      <c r="P148" s="49">
        <v>1.0</v>
      </c>
      <c r="Q148" s="49">
        <v>1.0</v>
      </c>
      <c r="R148" s="49">
        <f t="shared" ref="R148:BM148" si="82">+F148+1</f>
        <v>2</v>
      </c>
      <c r="S148" s="49">
        <f t="shared" si="82"/>
        <v>2</v>
      </c>
      <c r="T148" s="49">
        <f t="shared" si="82"/>
        <v>2</v>
      </c>
      <c r="U148" s="49">
        <f t="shared" si="82"/>
        <v>2</v>
      </c>
      <c r="V148" s="49">
        <f t="shared" si="82"/>
        <v>2</v>
      </c>
      <c r="W148" s="49">
        <f t="shared" si="82"/>
        <v>2</v>
      </c>
      <c r="X148" s="49">
        <f t="shared" si="82"/>
        <v>2</v>
      </c>
      <c r="Y148" s="49">
        <f t="shared" si="82"/>
        <v>2</v>
      </c>
      <c r="Z148" s="49">
        <f t="shared" si="82"/>
        <v>2</v>
      </c>
      <c r="AA148" s="49">
        <f t="shared" si="82"/>
        <v>2</v>
      </c>
      <c r="AB148" s="49">
        <f t="shared" si="82"/>
        <v>2</v>
      </c>
      <c r="AC148" s="49">
        <f t="shared" si="82"/>
        <v>2</v>
      </c>
      <c r="AD148" s="49">
        <f t="shared" si="82"/>
        <v>3</v>
      </c>
      <c r="AE148" s="49">
        <f t="shared" si="82"/>
        <v>3</v>
      </c>
      <c r="AF148" s="49">
        <f t="shared" si="82"/>
        <v>3</v>
      </c>
      <c r="AG148" s="49">
        <f t="shared" si="82"/>
        <v>3</v>
      </c>
      <c r="AH148" s="49">
        <f t="shared" si="82"/>
        <v>3</v>
      </c>
      <c r="AI148" s="49">
        <f t="shared" si="82"/>
        <v>3</v>
      </c>
      <c r="AJ148" s="49">
        <f t="shared" si="82"/>
        <v>3</v>
      </c>
      <c r="AK148" s="49">
        <f t="shared" si="82"/>
        <v>3</v>
      </c>
      <c r="AL148" s="49">
        <f t="shared" si="82"/>
        <v>3</v>
      </c>
      <c r="AM148" s="49">
        <f t="shared" si="82"/>
        <v>3</v>
      </c>
      <c r="AN148" s="49">
        <f t="shared" si="82"/>
        <v>3</v>
      </c>
      <c r="AO148" s="49">
        <f t="shared" si="82"/>
        <v>3</v>
      </c>
      <c r="AP148" s="49">
        <f t="shared" si="82"/>
        <v>4</v>
      </c>
      <c r="AQ148" s="49">
        <f t="shared" si="82"/>
        <v>4</v>
      </c>
      <c r="AR148" s="49">
        <f t="shared" si="82"/>
        <v>4</v>
      </c>
      <c r="AS148" s="49">
        <f t="shared" si="82"/>
        <v>4</v>
      </c>
      <c r="AT148" s="49">
        <f t="shared" si="82"/>
        <v>4</v>
      </c>
      <c r="AU148" s="49">
        <f t="shared" si="82"/>
        <v>4</v>
      </c>
      <c r="AV148" s="49">
        <f t="shared" si="82"/>
        <v>4</v>
      </c>
      <c r="AW148" s="49">
        <f t="shared" si="82"/>
        <v>4</v>
      </c>
      <c r="AX148" s="49">
        <f t="shared" si="82"/>
        <v>4</v>
      </c>
      <c r="AY148" s="49">
        <f t="shared" si="82"/>
        <v>4</v>
      </c>
      <c r="AZ148" s="49">
        <f t="shared" si="82"/>
        <v>4</v>
      </c>
      <c r="BA148" s="49">
        <f t="shared" si="82"/>
        <v>4</v>
      </c>
      <c r="BB148" s="49">
        <f t="shared" si="82"/>
        <v>5</v>
      </c>
      <c r="BC148" s="49">
        <f t="shared" si="82"/>
        <v>5</v>
      </c>
      <c r="BD148" s="49">
        <f t="shared" si="82"/>
        <v>5</v>
      </c>
      <c r="BE148" s="49">
        <f t="shared" si="82"/>
        <v>5</v>
      </c>
      <c r="BF148" s="49">
        <f t="shared" si="82"/>
        <v>5</v>
      </c>
      <c r="BG148" s="49">
        <f t="shared" si="82"/>
        <v>5</v>
      </c>
      <c r="BH148" s="49">
        <f t="shared" si="82"/>
        <v>5</v>
      </c>
      <c r="BI148" s="49">
        <f t="shared" si="82"/>
        <v>5</v>
      </c>
      <c r="BJ148" s="49">
        <f t="shared" si="82"/>
        <v>5</v>
      </c>
      <c r="BK148" s="49">
        <f t="shared" si="82"/>
        <v>5</v>
      </c>
      <c r="BL148" s="49">
        <f t="shared" si="82"/>
        <v>5</v>
      </c>
      <c r="BM148" s="49">
        <f t="shared" si="82"/>
        <v>5</v>
      </c>
    </row>
    <row r="149" ht="14.25" customHeight="1">
      <c r="B149" s="206"/>
      <c r="C149" s="206"/>
      <c r="F149" s="51">
        <v>1.0</v>
      </c>
      <c r="G149" s="51">
        <f t="shared" ref="G149:BM149" si="83">+F149+1</f>
        <v>2</v>
      </c>
      <c r="H149" s="51">
        <f t="shared" si="83"/>
        <v>3</v>
      </c>
      <c r="I149" s="51">
        <f t="shared" si="83"/>
        <v>4</v>
      </c>
      <c r="J149" s="51">
        <f t="shared" si="83"/>
        <v>5</v>
      </c>
      <c r="K149" s="51">
        <f t="shared" si="83"/>
        <v>6</v>
      </c>
      <c r="L149" s="51">
        <f t="shared" si="83"/>
        <v>7</v>
      </c>
      <c r="M149" s="51">
        <f t="shared" si="83"/>
        <v>8</v>
      </c>
      <c r="N149" s="51">
        <f t="shared" si="83"/>
        <v>9</v>
      </c>
      <c r="O149" s="51">
        <f t="shared" si="83"/>
        <v>10</v>
      </c>
      <c r="P149" s="51">
        <f t="shared" si="83"/>
        <v>11</v>
      </c>
      <c r="Q149" s="51">
        <f t="shared" si="83"/>
        <v>12</v>
      </c>
      <c r="R149" s="51">
        <f t="shared" si="83"/>
        <v>13</v>
      </c>
      <c r="S149" s="51">
        <f t="shared" si="83"/>
        <v>14</v>
      </c>
      <c r="T149" s="51">
        <f t="shared" si="83"/>
        <v>15</v>
      </c>
      <c r="U149" s="51">
        <f t="shared" si="83"/>
        <v>16</v>
      </c>
      <c r="V149" s="51">
        <f t="shared" si="83"/>
        <v>17</v>
      </c>
      <c r="W149" s="51">
        <f t="shared" si="83"/>
        <v>18</v>
      </c>
      <c r="X149" s="51">
        <f t="shared" si="83"/>
        <v>19</v>
      </c>
      <c r="Y149" s="51">
        <f t="shared" si="83"/>
        <v>20</v>
      </c>
      <c r="Z149" s="51">
        <f t="shared" si="83"/>
        <v>21</v>
      </c>
      <c r="AA149" s="51">
        <f t="shared" si="83"/>
        <v>22</v>
      </c>
      <c r="AB149" s="51">
        <f t="shared" si="83"/>
        <v>23</v>
      </c>
      <c r="AC149" s="51">
        <f t="shared" si="83"/>
        <v>24</v>
      </c>
      <c r="AD149" s="51">
        <f t="shared" si="83"/>
        <v>25</v>
      </c>
      <c r="AE149" s="51">
        <f t="shared" si="83"/>
        <v>26</v>
      </c>
      <c r="AF149" s="51">
        <f t="shared" si="83"/>
        <v>27</v>
      </c>
      <c r="AG149" s="51">
        <f t="shared" si="83"/>
        <v>28</v>
      </c>
      <c r="AH149" s="51">
        <f t="shared" si="83"/>
        <v>29</v>
      </c>
      <c r="AI149" s="51">
        <f t="shared" si="83"/>
        <v>30</v>
      </c>
      <c r="AJ149" s="51">
        <f t="shared" si="83"/>
        <v>31</v>
      </c>
      <c r="AK149" s="51">
        <f t="shared" si="83"/>
        <v>32</v>
      </c>
      <c r="AL149" s="51">
        <f t="shared" si="83"/>
        <v>33</v>
      </c>
      <c r="AM149" s="51">
        <f t="shared" si="83"/>
        <v>34</v>
      </c>
      <c r="AN149" s="51">
        <f t="shared" si="83"/>
        <v>35</v>
      </c>
      <c r="AO149" s="51">
        <f t="shared" si="83"/>
        <v>36</v>
      </c>
      <c r="AP149" s="51">
        <f t="shared" si="83"/>
        <v>37</v>
      </c>
      <c r="AQ149" s="51">
        <f t="shared" si="83"/>
        <v>38</v>
      </c>
      <c r="AR149" s="51">
        <f t="shared" si="83"/>
        <v>39</v>
      </c>
      <c r="AS149" s="51">
        <f t="shared" si="83"/>
        <v>40</v>
      </c>
      <c r="AT149" s="51">
        <f t="shared" si="83"/>
        <v>41</v>
      </c>
      <c r="AU149" s="51">
        <f t="shared" si="83"/>
        <v>42</v>
      </c>
      <c r="AV149" s="51">
        <f t="shared" si="83"/>
        <v>43</v>
      </c>
      <c r="AW149" s="51">
        <f t="shared" si="83"/>
        <v>44</v>
      </c>
      <c r="AX149" s="51">
        <f t="shared" si="83"/>
        <v>45</v>
      </c>
      <c r="AY149" s="51">
        <f t="shared" si="83"/>
        <v>46</v>
      </c>
      <c r="AZ149" s="51">
        <f t="shared" si="83"/>
        <v>47</v>
      </c>
      <c r="BA149" s="51">
        <f t="shared" si="83"/>
        <v>48</v>
      </c>
      <c r="BB149" s="51">
        <f t="shared" si="83"/>
        <v>49</v>
      </c>
      <c r="BC149" s="51">
        <f t="shared" si="83"/>
        <v>50</v>
      </c>
      <c r="BD149" s="51">
        <f t="shared" si="83"/>
        <v>51</v>
      </c>
      <c r="BE149" s="51">
        <f t="shared" si="83"/>
        <v>52</v>
      </c>
      <c r="BF149" s="51">
        <f t="shared" si="83"/>
        <v>53</v>
      </c>
      <c r="BG149" s="51">
        <f t="shared" si="83"/>
        <v>54</v>
      </c>
      <c r="BH149" s="51">
        <f t="shared" si="83"/>
        <v>55</v>
      </c>
      <c r="BI149" s="51">
        <f t="shared" si="83"/>
        <v>56</v>
      </c>
      <c r="BJ149" s="51">
        <f t="shared" si="83"/>
        <v>57</v>
      </c>
      <c r="BK149" s="51">
        <f t="shared" si="83"/>
        <v>58</v>
      </c>
      <c r="BL149" s="51">
        <f t="shared" si="83"/>
        <v>59</v>
      </c>
      <c r="BM149" s="51">
        <f t="shared" si="83"/>
        <v>60</v>
      </c>
    </row>
    <row r="150" ht="14.25" customHeight="1">
      <c r="B150" s="50">
        <v>1.0</v>
      </c>
      <c r="C150" s="24">
        <v>1.0</v>
      </c>
      <c r="F150" s="30">
        <f>+Model!G162+Model!G387</f>
        <v>1</v>
      </c>
      <c r="G150" s="30">
        <f>+Model!H162+Model!H387</f>
        <v>0.9583333333</v>
      </c>
      <c r="H150" s="30">
        <f>+Model!I162+Model!I387</f>
        <v>0.9184027778</v>
      </c>
      <c r="I150" s="30">
        <f>+Model!J162+Model!J387</f>
        <v>0.8801359954</v>
      </c>
      <c r="J150" s="30">
        <f>+Model!K162+Model!K387</f>
        <v>0.8434636622</v>
      </c>
      <c r="K150" s="30">
        <f>+Model!L162+Model!L387</f>
        <v>0.808319343</v>
      </c>
      <c r="L150" s="30">
        <f>+Model!M162+Model!M387</f>
        <v>0.7746393703</v>
      </c>
      <c r="M150" s="30">
        <f>+Model!N162+Model!N387</f>
        <v>0.7423627299</v>
      </c>
      <c r="N150" s="30">
        <f>+Model!O162+Model!O387</f>
        <v>0.7114309495</v>
      </c>
      <c r="O150" s="30">
        <f>+Model!P162+Model!P387</f>
        <v>0.6817879933</v>
      </c>
      <c r="P150" s="30">
        <f>+Model!Q162+Model!Q387</f>
        <v>0.6533801602</v>
      </c>
      <c r="Q150" s="30">
        <f>+Model!R162+Model!R387</f>
        <v>0.6261559869</v>
      </c>
      <c r="R150" s="30">
        <f>+Model!S162+Model!S387</f>
        <v>0.6026751374</v>
      </c>
      <c r="S150" s="30">
        <f>+Model!T162+Model!T387</f>
        <v>0.5800748197</v>
      </c>
      <c r="T150" s="30">
        <f>+Model!U162+Model!U387</f>
        <v>0.558322014</v>
      </c>
      <c r="U150" s="30">
        <f>+Model!V162+Model!V387</f>
        <v>0.5373849385</v>
      </c>
      <c r="V150" s="30">
        <f>+Model!W162+Model!W387</f>
        <v>0.5172330033</v>
      </c>
      <c r="W150" s="30">
        <f>+Model!X162+Model!X387</f>
        <v>0.4978367656</v>
      </c>
      <c r="X150" s="30">
        <f>+Model!Y162+Model!Y387</f>
        <v>0.4791678869</v>
      </c>
      <c r="Y150" s="30">
        <f>+Model!Z162+Model!Z387</f>
        <v>0.4611990912</v>
      </c>
      <c r="Z150" s="30">
        <f>+Model!AA162+Model!AA387</f>
        <v>0.4439041253</v>
      </c>
      <c r="AA150" s="30">
        <f>+Model!AB162+Model!AB387</f>
        <v>0.4272577206</v>
      </c>
      <c r="AB150" s="30">
        <f>+Model!AC162+Model!AC387</f>
        <v>0.411235556</v>
      </c>
      <c r="AC150" s="30">
        <f>+Model!AD162+Model!AD387</f>
        <v>0.3958142227</v>
      </c>
      <c r="AD150" s="30">
        <f>+Model!AE162+Model!AE387</f>
        <v>0.3826204153</v>
      </c>
      <c r="AE150" s="30">
        <f>+Model!AF162+Model!AF387</f>
        <v>0.3698664014</v>
      </c>
      <c r="AF150" s="30">
        <f>+Model!AG162+Model!AG387</f>
        <v>0.3575375214</v>
      </c>
      <c r="AG150" s="30">
        <f>+Model!AH162+Model!AH387</f>
        <v>0.345619604</v>
      </c>
      <c r="AH150" s="30">
        <f>+Model!AI162+Model!AI387</f>
        <v>0.3340989505</v>
      </c>
      <c r="AI150" s="30">
        <f>+Model!AJ162+Model!AJ387</f>
        <v>0.3229623188</v>
      </c>
      <c r="AJ150" s="30">
        <f>+Model!AK162+Model!AK387</f>
        <v>0.3121969082</v>
      </c>
      <c r="AK150" s="30">
        <f>+Model!AL162+Model!AL387</f>
        <v>0.3017903446</v>
      </c>
      <c r="AL150" s="30">
        <f>+Model!AM162+Model!AM387</f>
        <v>0.2917306665</v>
      </c>
      <c r="AM150" s="30">
        <f>+Model!AN162+Model!AN387</f>
        <v>0.2820063109</v>
      </c>
      <c r="AN150" s="30">
        <f>+Model!AO162+Model!AO387</f>
        <v>0.2726061005</v>
      </c>
      <c r="AO150" s="30">
        <f>+Model!AP162+Model!AP387</f>
        <v>0.2635192305</v>
      </c>
      <c r="AP150" s="30">
        <f>+Model!AQ162+Model!AQ387</f>
        <v>0.255833253</v>
      </c>
      <c r="AQ150" s="30">
        <f>+Model!AR162+Model!AR387</f>
        <v>0.2483714498</v>
      </c>
      <c r="AR150" s="30">
        <f>+Model!AS162+Model!AS387</f>
        <v>0.2411272825</v>
      </c>
      <c r="AS150" s="30">
        <f>+Model!AT162+Model!AT387</f>
        <v>0.2340944034</v>
      </c>
      <c r="AT150" s="30">
        <f>+Model!AU162+Model!AU387</f>
        <v>0.22726665</v>
      </c>
      <c r="AU150" s="30">
        <f>+Model!AV162+Model!AV387</f>
        <v>0.2206380393</v>
      </c>
      <c r="AV150" s="30">
        <f>+Model!AW162+Model!AW387</f>
        <v>0.2142027632</v>
      </c>
      <c r="AW150" s="30">
        <f>+Model!AX162+Model!AX387</f>
        <v>0.2079551826</v>
      </c>
      <c r="AX150" s="30">
        <f>+Model!AY162+Model!AY387</f>
        <v>0.2018898231</v>
      </c>
      <c r="AY150" s="30">
        <f>+Model!AZ162+Model!AZ387</f>
        <v>0.1960013699</v>
      </c>
      <c r="AZ150" s="30">
        <f>+Model!BA162+Model!BA387</f>
        <v>0.1902846633</v>
      </c>
      <c r="BA150" s="30">
        <f>+Model!BB162+Model!BB387</f>
        <v>0.184734694</v>
      </c>
      <c r="BB150" s="30">
        <f>+Model!BC162+Model!BC387</f>
        <v>0.1801163266</v>
      </c>
      <c r="BC150" s="30">
        <f>+Model!BD162+Model!BD387</f>
        <v>0.1756134184</v>
      </c>
      <c r="BD150" s="30">
        <f>+Model!BE162+Model!BE387</f>
        <v>0.171223083</v>
      </c>
      <c r="BE150" s="30">
        <f>+Model!BF162+Model!BF387</f>
        <v>0.1669425059</v>
      </c>
      <c r="BF150" s="30">
        <f>+Model!BG162+Model!BG387</f>
        <v>0.1627689433</v>
      </c>
      <c r="BG150" s="30">
        <f>+Model!BH162+Model!BH387</f>
        <v>0.1586997197</v>
      </c>
      <c r="BH150" s="30">
        <f>+Model!BI162+Model!BI387</f>
        <v>0.1547322267</v>
      </c>
      <c r="BI150" s="30">
        <f>+Model!BJ162+Model!BJ387</f>
        <v>0.150863921</v>
      </c>
      <c r="BJ150" s="30">
        <f>+Model!BK162+Model!BK387</f>
        <v>0.147092323</v>
      </c>
      <c r="BK150" s="30">
        <f>+Model!BL162+Model!BL387</f>
        <v>0.1434150149</v>
      </c>
      <c r="BL150" s="30">
        <f>+Model!BM162+Model!BM387</f>
        <v>0.1398296396</v>
      </c>
      <c r="BM150" s="30">
        <f>+Model!BN162+Model!BN387</f>
        <v>0.1363338986</v>
      </c>
    </row>
    <row r="151" ht="14.25" customHeight="1">
      <c r="B151" s="50">
        <f t="shared" ref="B151:B209" si="84">+B150+1</f>
        <v>2</v>
      </c>
      <c r="C151" s="24">
        <v>1.0</v>
      </c>
      <c r="F151" s="30">
        <f>+Model!G163+Model!G388</f>
        <v>0</v>
      </c>
      <c r="G151" s="30">
        <f>+Model!H163+Model!H388</f>
        <v>2.6</v>
      </c>
      <c r="H151" s="30">
        <f>+Model!I163+Model!I388</f>
        <v>2.491666667</v>
      </c>
      <c r="I151" s="30">
        <f>+Model!J163+Model!J388</f>
        <v>2.387847222</v>
      </c>
      <c r="J151" s="30">
        <f>+Model!K163+Model!K388</f>
        <v>2.288353588</v>
      </c>
      <c r="K151" s="30">
        <f>+Model!L163+Model!L388</f>
        <v>2.193005522</v>
      </c>
      <c r="L151" s="30">
        <f>+Model!M163+Model!M388</f>
        <v>2.101630292</v>
      </c>
      <c r="M151" s="30">
        <f>+Model!N163+Model!N388</f>
        <v>2.014062363</v>
      </c>
      <c r="N151" s="30">
        <f>+Model!O163+Model!O388</f>
        <v>1.930143098</v>
      </c>
      <c r="O151" s="30">
        <f>+Model!P163+Model!P388</f>
        <v>1.849720469</v>
      </c>
      <c r="P151" s="30">
        <f>+Model!Q163+Model!Q388</f>
        <v>1.772648783</v>
      </c>
      <c r="Q151" s="30">
        <f>+Model!R163+Model!R388</f>
        <v>1.698788417</v>
      </c>
      <c r="R151" s="30">
        <f>+Model!S163+Model!S388</f>
        <v>1.635083851</v>
      </c>
      <c r="S151" s="30">
        <f>+Model!T163+Model!T388</f>
        <v>1.573768207</v>
      </c>
      <c r="T151" s="30">
        <f>+Model!U163+Model!U388</f>
        <v>1.514751899</v>
      </c>
      <c r="U151" s="30">
        <f>+Model!V163+Model!V388</f>
        <v>1.457948703</v>
      </c>
      <c r="V151" s="30">
        <f>+Model!W163+Model!W388</f>
        <v>1.403275626</v>
      </c>
      <c r="W151" s="30">
        <f>+Model!X163+Model!X388</f>
        <v>1.35065279</v>
      </c>
      <c r="X151" s="30">
        <f>+Model!Y163+Model!Y388</f>
        <v>1.300003311</v>
      </c>
      <c r="Y151" s="30">
        <f>+Model!Z163+Model!Z388</f>
        <v>1.251253186</v>
      </c>
      <c r="Z151" s="30">
        <f>+Model!AA163+Model!AA388</f>
        <v>1.204331192</v>
      </c>
      <c r="AA151" s="30">
        <f>+Model!AB163+Model!AB388</f>
        <v>1.159168772</v>
      </c>
      <c r="AB151" s="30">
        <f>+Model!AC163+Model!AC388</f>
        <v>1.115699943</v>
      </c>
      <c r="AC151" s="30">
        <f>+Model!AD163+Model!AD388</f>
        <v>1.073861195</v>
      </c>
      <c r="AD151" s="30">
        <f>+Model!AE163+Model!AE388</f>
        <v>1.038065822</v>
      </c>
      <c r="AE151" s="30">
        <f>+Model!AF163+Model!AF388</f>
        <v>1.003463628</v>
      </c>
      <c r="AF151" s="30">
        <f>+Model!AG163+Model!AG388</f>
        <v>0.9700148406</v>
      </c>
      <c r="AG151" s="30">
        <f>+Model!AH163+Model!AH388</f>
        <v>0.9376810126</v>
      </c>
      <c r="AH151" s="30">
        <f>+Model!AI163+Model!AI388</f>
        <v>0.9064249788</v>
      </c>
      <c r="AI151" s="30">
        <f>+Model!AJ163+Model!AJ388</f>
        <v>0.8762108129</v>
      </c>
      <c r="AJ151" s="30">
        <f>+Model!AK163+Model!AK388</f>
        <v>0.8470037858</v>
      </c>
      <c r="AK151" s="30">
        <f>+Model!AL163+Model!AL388</f>
        <v>0.8187703262</v>
      </c>
      <c r="AL151" s="30">
        <f>+Model!AM163+Model!AM388</f>
        <v>0.791477982</v>
      </c>
      <c r="AM151" s="30">
        <f>+Model!AN163+Model!AN388</f>
        <v>0.7650953826</v>
      </c>
      <c r="AN151" s="30">
        <f>+Model!AO163+Model!AO388</f>
        <v>0.7395922032</v>
      </c>
      <c r="AO151" s="30">
        <f>+Model!AP163+Model!AP388</f>
        <v>0.7149391298</v>
      </c>
      <c r="AP151" s="30">
        <f>+Model!AQ163+Model!AQ388</f>
        <v>0.6940867385</v>
      </c>
      <c r="AQ151" s="30">
        <f>+Model!AR163+Model!AR388</f>
        <v>0.6738425419</v>
      </c>
      <c r="AR151" s="30">
        <f>+Model!AS163+Model!AS388</f>
        <v>0.6541888011</v>
      </c>
      <c r="AS151" s="30">
        <f>+Model!AT163+Model!AT388</f>
        <v>0.6351082944</v>
      </c>
      <c r="AT151" s="30">
        <f>+Model!AU163+Model!AU388</f>
        <v>0.6165843025</v>
      </c>
      <c r="AU151" s="30">
        <f>+Model!AV163+Model!AV388</f>
        <v>0.5986005937</v>
      </c>
      <c r="AV151" s="30">
        <f>+Model!AW163+Model!AW388</f>
        <v>0.5811414097</v>
      </c>
      <c r="AW151" s="30">
        <f>+Model!AX163+Model!AX388</f>
        <v>0.5641914519</v>
      </c>
      <c r="AX151" s="30">
        <f>+Model!AY163+Model!AY388</f>
        <v>0.5477358679</v>
      </c>
      <c r="AY151" s="30">
        <f>+Model!AZ163+Model!AZ388</f>
        <v>0.5317602384</v>
      </c>
      <c r="AZ151" s="30">
        <f>+Model!BA163+Model!BA388</f>
        <v>0.5162505648</v>
      </c>
      <c r="BA151" s="30">
        <f>+Model!BB163+Model!BB388</f>
        <v>0.5011932567</v>
      </c>
      <c r="BB151" s="30">
        <f>+Model!BC163+Model!BC388</f>
        <v>0.4886634253</v>
      </c>
      <c r="BC151" s="30">
        <f>+Model!BD163+Model!BD388</f>
        <v>0.4764468396</v>
      </c>
      <c r="BD151" s="30">
        <f>+Model!BE163+Model!BE388</f>
        <v>0.4645356686</v>
      </c>
      <c r="BE151" s="30">
        <f>+Model!BF163+Model!BF388</f>
        <v>0.4529222769</v>
      </c>
      <c r="BF151" s="30">
        <f>+Model!BG163+Model!BG388</f>
        <v>0.44159922</v>
      </c>
      <c r="BG151" s="30">
        <f>+Model!BH163+Model!BH388</f>
        <v>0.4305592395</v>
      </c>
      <c r="BH151" s="30">
        <f>+Model!BI163+Model!BI388</f>
        <v>0.4197952585</v>
      </c>
      <c r="BI151" s="30">
        <f>+Model!BJ163+Model!BJ388</f>
        <v>0.409300377</v>
      </c>
      <c r="BJ151" s="30">
        <f>+Model!BK163+Model!BK388</f>
        <v>0.3990678676</v>
      </c>
      <c r="BK151" s="30">
        <f>+Model!BL163+Model!BL388</f>
        <v>0.3890911709</v>
      </c>
      <c r="BL151" s="30">
        <f>+Model!BM163+Model!BM388</f>
        <v>0.3793638917</v>
      </c>
      <c r="BM151" s="30">
        <f>+Model!BN163+Model!BN388</f>
        <v>0.3698797944</v>
      </c>
    </row>
    <row r="152" ht="14.25" customHeight="1">
      <c r="B152" s="50">
        <f t="shared" si="84"/>
        <v>3</v>
      </c>
      <c r="C152" s="24">
        <v>1.0</v>
      </c>
      <c r="F152" s="30">
        <f>+Model!G164+Model!G389</f>
        <v>0</v>
      </c>
      <c r="G152" s="30">
        <f>+Model!H164+Model!H389</f>
        <v>0</v>
      </c>
      <c r="H152" s="30">
        <f>+Model!I164+Model!I389</f>
        <v>2.71</v>
      </c>
      <c r="I152" s="30">
        <f>+Model!J164+Model!J389</f>
        <v>2.597083333</v>
      </c>
      <c r="J152" s="30">
        <f>+Model!K164+Model!K389</f>
        <v>2.488871528</v>
      </c>
      <c r="K152" s="30">
        <f>+Model!L164+Model!L389</f>
        <v>2.385168547</v>
      </c>
      <c r="L152" s="30">
        <f>+Model!M164+Model!M389</f>
        <v>2.285786525</v>
      </c>
      <c r="M152" s="30">
        <f>+Model!N164+Model!N389</f>
        <v>2.190545419</v>
      </c>
      <c r="N152" s="30">
        <f>+Model!O164+Model!O389</f>
        <v>2.099272694</v>
      </c>
      <c r="O152" s="30">
        <f>+Model!P164+Model!P389</f>
        <v>2.011802998</v>
      </c>
      <c r="P152" s="30">
        <f>+Model!Q164+Model!Q389</f>
        <v>1.927977873</v>
      </c>
      <c r="Q152" s="30">
        <f>+Model!R164+Model!R389</f>
        <v>1.847645462</v>
      </c>
      <c r="R152" s="30">
        <f>+Model!S164+Model!S389</f>
        <v>1.778358757</v>
      </c>
      <c r="S152" s="30">
        <f>+Model!T164+Model!T389</f>
        <v>1.711670304</v>
      </c>
      <c r="T152" s="30">
        <f>+Model!U164+Model!U389</f>
        <v>1.647482667</v>
      </c>
      <c r="U152" s="30">
        <f>+Model!V164+Model!V389</f>
        <v>1.585702067</v>
      </c>
      <c r="V152" s="30">
        <f>+Model!W164+Model!W389</f>
        <v>1.52623824</v>
      </c>
      <c r="W152" s="30">
        <f>+Model!X164+Model!X389</f>
        <v>1.469004306</v>
      </c>
      <c r="X152" s="30">
        <f>+Model!Y164+Model!Y389</f>
        <v>1.413916644</v>
      </c>
      <c r="Y152" s="30">
        <f>+Model!Z164+Model!Z389</f>
        <v>1.36089477</v>
      </c>
      <c r="Z152" s="30">
        <f>+Model!AA164+Model!AA389</f>
        <v>1.309861216</v>
      </c>
      <c r="AA152" s="30">
        <f>+Model!AB164+Model!AB389</f>
        <v>1.260741421</v>
      </c>
      <c r="AB152" s="30">
        <f>+Model!AC164+Model!AC389</f>
        <v>1.213463617</v>
      </c>
      <c r="AC152" s="30">
        <f>+Model!AD164+Model!AD389</f>
        <v>1.167958732</v>
      </c>
      <c r="AD152" s="30">
        <f>+Model!AE164+Model!AE389</f>
        <v>1.129026774</v>
      </c>
      <c r="AE152" s="30">
        <f>+Model!AF164+Model!AF389</f>
        <v>1.091392548</v>
      </c>
      <c r="AF152" s="30">
        <f>+Model!AG164+Model!AG389</f>
        <v>1.055012797</v>
      </c>
      <c r="AG152" s="30">
        <f>+Model!AH164+Model!AH389</f>
        <v>1.019845703</v>
      </c>
      <c r="AH152" s="30">
        <f>+Model!AI164+Model!AI389</f>
        <v>0.9858508465</v>
      </c>
      <c r="AI152" s="30">
        <f>+Model!AJ164+Model!AJ389</f>
        <v>0.9529891516</v>
      </c>
      <c r="AJ152" s="30">
        <f>+Model!AK164+Model!AK389</f>
        <v>0.9212228466</v>
      </c>
      <c r="AK152" s="30">
        <f>+Model!AL164+Model!AL389</f>
        <v>0.8905154184</v>
      </c>
      <c r="AL152" s="30">
        <f>+Model!AM164+Model!AM389</f>
        <v>0.8608315711</v>
      </c>
      <c r="AM152" s="30">
        <f>+Model!AN164+Model!AN389</f>
        <v>0.8321371854</v>
      </c>
      <c r="AN152" s="30">
        <f>+Model!AO164+Model!AO389</f>
        <v>0.8043992792</v>
      </c>
      <c r="AO152" s="30">
        <f>+Model!AP164+Model!AP389</f>
        <v>0.7775859699</v>
      </c>
      <c r="AP152" s="30">
        <f>+Model!AQ164+Model!AQ389</f>
        <v>0.7549063791</v>
      </c>
      <c r="AQ152" s="30">
        <f>+Model!AR164+Model!AR389</f>
        <v>0.7328882764</v>
      </c>
      <c r="AR152" s="30">
        <f>+Model!AS164+Model!AS389</f>
        <v>0.7115123683</v>
      </c>
      <c r="AS152" s="30">
        <f>+Model!AT164+Model!AT389</f>
        <v>0.6907599242</v>
      </c>
      <c r="AT152" s="30">
        <f>+Model!AU164+Model!AU389</f>
        <v>0.6706127598</v>
      </c>
      <c r="AU152" s="30">
        <f>+Model!AV164+Model!AV389</f>
        <v>0.651053221</v>
      </c>
      <c r="AV152" s="30">
        <f>+Model!AW164+Model!AW389</f>
        <v>0.6320641687</v>
      </c>
      <c r="AW152" s="30">
        <f>+Model!AX164+Model!AX389</f>
        <v>0.6136289638</v>
      </c>
      <c r="AX152" s="30">
        <f>+Model!AY164+Model!AY389</f>
        <v>0.5957314523</v>
      </c>
      <c r="AY152" s="30">
        <f>+Model!AZ164+Model!AZ389</f>
        <v>0.5783559516</v>
      </c>
      <c r="AZ152" s="30">
        <f>+Model!BA164+Model!BA389</f>
        <v>0.5614872364</v>
      </c>
      <c r="BA152" s="30">
        <f>+Model!BB164+Model!BB389</f>
        <v>0.5451105253</v>
      </c>
      <c r="BB152" s="30">
        <f>+Model!BC164+Model!BC389</f>
        <v>0.5314827622</v>
      </c>
      <c r="BC152" s="30">
        <f>+Model!BD164+Model!BD389</f>
        <v>0.5181956931</v>
      </c>
      <c r="BD152" s="30">
        <f>+Model!BE164+Model!BE389</f>
        <v>0.5052408008</v>
      </c>
      <c r="BE152" s="30">
        <f>+Model!BF164+Model!BF389</f>
        <v>0.4926097808</v>
      </c>
      <c r="BF152" s="30">
        <f>+Model!BG164+Model!BG389</f>
        <v>0.4802945363</v>
      </c>
      <c r="BG152" s="30">
        <f>+Model!BH164+Model!BH389</f>
        <v>0.4682871729</v>
      </c>
      <c r="BH152" s="30">
        <f>+Model!BI164+Model!BI389</f>
        <v>0.4565799935</v>
      </c>
      <c r="BI152" s="30">
        <f>+Model!BJ164+Model!BJ389</f>
        <v>0.4451654937</v>
      </c>
      <c r="BJ152" s="30">
        <f>+Model!BK164+Model!BK389</f>
        <v>0.4340363563</v>
      </c>
      <c r="BK152" s="30">
        <f>+Model!BL164+Model!BL389</f>
        <v>0.4231854474</v>
      </c>
      <c r="BL152" s="30">
        <f>+Model!BM164+Model!BM389</f>
        <v>0.4126058113</v>
      </c>
      <c r="BM152" s="30">
        <f>+Model!BN164+Model!BN389</f>
        <v>0.402290666</v>
      </c>
    </row>
    <row r="153" ht="14.25" customHeight="1">
      <c r="B153" s="50">
        <f t="shared" si="84"/>
        <v>4</v>
      </c>
      <c r="C153" s="24">
        <v>1.0</v>
      </c>
      <c r="F153" s="30">
        <f>+Model!G165+Model!G390</f>
        <v>0</v>
      </c>
      <c r="G153" s="30">
        <f>+Model!H165+Model!H390</f>
        <v>0</v>
      </c>
      <c r="H153" s="30">
        <f>+Model!I165+Model!I390</f>
        <v>0</v>
      </c>
      <c r="I153" s="30">
        <f>+Model!J165+Model!J390</f>
        <v>2.831</v>
      </c>
      <c r="J153" s="30">
        <f>+Model!K165+Model!K390</f>
        <v>2.713041667</v>
      </c>
      <c r="K153" s="30">
        <f>+Model!L165+Model!L390</f>
        <v>2.599998264</v>
      </c>
      <c r="L153" s="30">
        <f>+Model!M165+Model!M390</f>
        <v>2.491665003</v>
      </c>
      <c r="M153" s="30">
        <f>+Model!N165+Model!N390</f>
        <v>2.387845628</v>
      </c>
      <c r="N153" s="30">
        <f>+Model!O165+Model!O390</f>
        <v>2.28835206</v>
      </c>
      <c r="O153" s="30">
        <f>+Model!P165+Model!P390</f>
        <v>2.193004057</v>
      </c>
      <c r="P153" s="30">
        <f>+Model!Q165+Model!Q390</f>
        <v>2.101628888</v>
      </c>
      <c r="Q153" s="30">
        <f>+Model!R165+Model!R390</f>
        <v>2.014061018</v>
      </c>
      <c r="R153" s="30">
        <f>+Model!S165+Model!S390</f>
        <v>1.93853373</v>
      </c>
      <c r="S153" s="30">
        <f>+Model!T165+Model!T390</f>
        <v>1.865838715</v>
      </c>
      <c r="T153" s="30">
        <f>+Model!U165+Model!U390</f>
        <v>1.795869763</v>
      </c>
      <c r="U153" s="30">
        <f>+Model!V165+Model!V390</f>
        <v>1.728524647</v>
      </c>
      <c r="V153" s="30">
        <f>+Model!W165+Model!W390</f>
        <v>1.663704973</v>
      </c>
      <c r="W153" s="30">
        <f>+Model!X165+Model!X390</f>
        <v>1.601316036</v>
      </c>
      <c r="X153" s="30">
        <f>+Model!Y165+Model!Y390</f>
        <v>1.541266685</v>
      </c>
      <c r="Y153" s="30">
        <f>+Model!Z165+Model!Z390</f>
        <v>1.483469184</v>
      </c>
      <c r="Z153" s="30">
        <f>+Model!AA165+Model!AA390</f>
        <v>1.42783909</v>
      </c>
      <c r="AA153" s="30">
        <f>+Model!AB165+Model!AB390</f>
        <v>1.374295124</v>
      </c>
      <c r="AB153" s="30">
        <f>+Model!AC165+Model!AC390</f>
        <v>1.322759057</v>
      </c>
      <c r="AC153" s="30">
        <f>+Model!AD165+Model!AD390</f>
        <v>1.273155592</v>
      </c>
      <c r="AD153" s="30">
        <f>+Model!AE165+Model!AE390</f>
        <v>1.230717072</v>
      </c>
      <c r="AE153" s="30">
        <f>+Model!AF165+Model!AF390</f>
        <v>1.18969317</v>
      </c>
      <c r="AF153" s="30">
        <f>+Model!AG165+Model!AG390</f>
        <v>1.150036731</v>
      </c>
      <c r="AG153" s="30">
        <f>+Model!AH165+Model!AH390</f>
        <v>1.111702173</v>
      </c>
      <c r="AH153" s="30">
        <f>+Model!AI165+Model!AI390</f>
        <v>1.074645434</v>
      </c>
      <c r="AI153" s="30">
        <f>+Model!AJ165+Model!AJ390</f>
        <v>1.03882392</v>
      </c>
      <c r="AJ153" s="30">
        <f>+Model!AK165+Model!AK390</f>
        <v>1.004196456</v>
      </c>
      <c r="AK153" s="30">
        <f>+Model!AL165+Model!AL390</f>
        <v>0.9707232406</v>
      </c>
      <c r="AL153" s="30">
        <f>+Model!AM165+Model!AM390</f>
        <v>0.9383657992</v>
      </c>
      <c r="AM153" s="30">
        <f>+Model!AN165+Model!AN390</f>
        <v>0.9070869393</v>
      </c>
      <c r="AN153" s="30">
        <f>+Model!AO165+Model!AO390</f>
        <v>0.8768507079</v>
      </c>
      <c r="AO153" s="30">
        <f>+Model!AP165+Model!AP390</f>
        <v>0.847622351</v>
      </c>
      <c r="AP153" s="30">
        <f>+Model!AQ165+Model!AQ390</f>
        <v>0.8229000324</v>
      </c>
      <c r="AQ153" s="30">
        <f>+Model!AR165+Model!AR390</f>
        <v>0.7988987815</v>
      </c>
      <c r="AR153" s="30">
        <f>+Model!AS165+Model!AS390</f>
        <v>0.775597567</v>
      </c>
      <c r="AS153" s="30">
        <f>+Model!AT165+Model!AT390</f>
        <v>0.7529759713</v>
      </c>
      <c r="AT153" s="30">
        <f>+Model!AU165+Model!AU390</f>
        <v>0.7310141722</v>
      </c>
      <c r="AU153" s="30">
        <f>+Model!AV165+Model!AV390</f>
        <v>0.7096929255</v>
      </c>
      <c r="AV153" s="30">
        <f>+Model!AW165+Model!AW390</f>
        <v>0.6889935485</v>
      </c>
      <c r="AW153" s="30">
        <f>+Model!AX165+Model!AX390</f>
        <v>0.6688979033</v>
      </c>
      <c r="AX153" s="30">
        <f>+Model!AY165+Model!AY390</f>
        <v>0.6493883811</v>
      </c>
      <c r="AY153" s="30">
        <f>+Model!AZ165+Model!AZ390</f>
        <v>0.6304478867</v>
      </c>
      <c r="AZ153" s="30">
        <f>+Model!BA165+Model!BA390</f>
        <v>0.6120598233</v>
      </c>
      <c r="BA153" s="30">
        <f>+Model!BB165+Model!BB390</f>
        <v>0.5942080785</v>
      </c>
      <c r="BB153" s="30">
        <f>+Model!BC165+Model!BC390</f>
        <v>0.5793528765</v>
      </c>
      <c r="BC153" s="30">
        <f>+Model!BD165+Model!BD390</f>
        <v>0.5648690546</v>
      </c>
      <c r="BD153" s="30">
        <f>+Model!BE165+Model!BE390</f>
        <v>0.5507473282</v>
      </c>
      <c r="BE153" s="30">
        <f>+Model!BF165+Model!BF390</f>
        <v>0.536978645</v>
      </c>
      <c r="BF153" s="30">
        <f>+Model!BG165+Model!BG390</f>
        <v>0.5235541789</v>
      </c>
      <c r="BG153" s="30">
        <f>+Model!BH165+Model!BH390</f>
        <v>0.5104653244</v>
      </c>
      <c r="BH153" s="30">
        <f>+Model!BI165+Model!BI390</f>
        <v>0.4977036913</v>
      </c>
      <c r="BI153" s="30">
        <f>+Model!BJ165+Model!BJ390</f>
        <v>0.485261099</v>
      </c>
      <c r="BJ153" s="30">
        <f>+Model!BK165+Model!BK390</f>
        <v>0.4731295716</v>
      </c>
      <c r="BK153" s="30">
        <f>+Model!BL165+Model!BL390</f>
        <v>0.4613013323</v>
      </c>
      <c r="BL153" s="30">
        <f>+Model!BM165+Model!BM390</f>
        <v>0.449768799</v>
      </c>
      <c r="BM153" s="30">
        <f>+Model!BN165+Model!BN390</f>
        <v>0.438524579</v>
      </c>
    </row>
    <row r="154" ht="14.25" customHeight="1">
      <c r="B154" s="50">
        <f t="shared" si="84"/>
        <v>5</v>
      </c>
      <c r="C154" s="24">
        <v>1.0</v>
      </c>
      <c r="F154" s="30">
        <f>+Model!G166+Model!G391</f>
        <v>0</v>
      </c>
      <c r="G154" s="30">
        <f>+Model!H166+Model!H391</f>
        <v>0</v>
      </c>
      <c r="H154" s="30">
        <f>+Model!I166+Model!I391</f>
        <v>0</v>
      </c>
      <c r="I154" s="30">
        <f>+Model!J166+Model!J391</f>
        <v>0</v>
      </c>
      <c r="J154" s="30">
        <f>+Model!K166+Model!K391</f>
        <v>4.4641</v>
      </c>
      <c r="K154" s="30">
        <f>+Model!L166+Model!L391</f>
        <v>4.278095833</v>
      </c>
      <c r="L154" s="30">
        <f>+Model!M166+Model!M391</f>
        <v>4.09984184</v>
      </c>
      <c r="M154" s="30">
        <f>+Model!N166+Model!N391</f>
        <v>3.929015097</v>
      </c>
      <c r="N154" s="30">
        <f>+Model!O166+Model!O391</f>
        <v>3.765306135</v>
      </c>
      <c r="O154" s="30">
        <f>+Model!P166+Model!P391</f>
        <v>3.608418379</v>
      </c>
      <c r="P154" s="30">
        <f>+Model!Q166+Model!Q391</f>
        <v>3.458067613</v>
      </c>
      <c r="Q154" s="30">
        <f>+Model!R166+Model!R391</f>
        <v>3.313981463</v>
      </c>
      <c r="R154" s="30">
        <f>+Model!S166+Model!S391</f>
        <v>3.189707158</v>
      </c>
      <c r="S154" s="30">
        <f>+Model!T166+Model!T391</f>
        <v>3.070093139</v>
      </c>
      <c r="T154" s="30">
        <f>+Model!U166+Model!U391</f>
        <v>2.954964647</v>
      </c>
      <c r="U154" s="30">
        <f>+Model!V166+Model!V391</f>
        <v>2.844153472</v>
      </c>
      <c r="V154" s="30">
        <f>+Model!W166+Model!W391</f>
        <v>2.737497717</v>
      </c>
      <c r="W154" s="30">
        <f>+Model!X166+Model!X391</f>
        <v>2.634841553</v>
      </c>
      <c r="X154" s="30">
        <f>+Model!Y166+Model!Y391</f>
        <v>2.536034995</v>
      </c>
      <c r="Y154" s="30">
        <f>+Model!Z166+Model!Z391</f>
        <v>2.440933682</v>
      </c>
      <c r="Z154" s="30">
        <f>+Model!AA166+Model!AA391</f>
        <v>2.349398669</v>
      </c>
      <c r="AA154" s="30">
        <f>+Model!AB166+Model!AB391</f>
        <v>2.261296219</v>
      </c>
      <c r="AB154" s="30">
        <f>+Model!AC166+Model!AC391</f>
        <v>2.176497611</v>
      </c>
      <c r="AC154" s="30">
        <f>+Model!AD166+Model!AD391</f>
        <v>2.09487895</v>
      </c>
      <c r="AD154" s="30">
        <f>+Model!AE166+Model!AE391</f>
        <v>2.025049652</v>
      </c>
      <c r="AE154" s="30">
        <f>+Model!AF166+Model!AF391</f>
        <v>1.957547997</v>
      </c>
      <c r="AF154" s="30">
        <f>+Model!AG166+Model!AG391</f>
        <v>1.892296397</v>
      </c>
      <c r="AG154" s="30">
        <f>+Model!AH166+Model!AH391</f>
        <v>1.829219851</v>
      </c>
      <c r="AH154" s="30">
        <f>+Model!AI166+Model!AI391</f>
        <v>1.768245856</v>
      </c>
      <c r="AI154" s="30">
        <f>+Model!AJ166+Model!AJ391</f>
        <v>1.709304327</v>
      </c>
      <c r="AJ154" s="30">
        <f>+Model!AK166+Model!AK391</f>
        <v>1.652327516</v>
      </c>
      <c r="AK154" s="30">
        <f>+Model!AL166+Model!AL391</f>
        <v>1.597249932</v>
      </c>
      <c r="AL154" s="30">
        <f>+Model!AM166+Model!AM391</f>
        <v>1.544008268</v>
      </c>
      <c r="AM154" s="30">
        <f>+Model!AN166+Model!AN391</f>
        <v>1.492541326</v>
      </c>
      <c r="AN154" s="30">
        <f>+Model!AO166+Model!AO391</f>
        <v>1.442789948</v>
      </c>
      <c r="AO154" s="30">
        <f>+Model!AP166+Model!AP391</f>
        <v>1.39469695</v>
      </c>
      <c r="AP154" s="30">
        <f>+Model!AQ166+Model!AQ391</f>
        <v>1.354018289</v>
      </c>
      <c r="AQ154" s="30">
        <f>+Model!AR166+Model!AR391</f>
        <v>1.314526089</v>
      </c>
      <c r="AR154" s="30">
        <f>+Model!AS166+Model!AS391</f>
        <v>1.276185744</v>
      </c>
      <c r="AS154" s="30">
        <f>+Model!AT166+Model!AT391</f>
        <v>1.23896366</v>
      </c>
      <c r="AT154" s="30">
        <f>+Model!AU166+Model!AU391</f>
        <v>1.20282722</v>
      </c>
      <c r="AU154" s="30">
        <f>+Model!AV166+Model!AV391</f>
        <v>1.16774476</v>
      </c>
      <c r="AV154" s="30">
        <f>+Model!AW166+Model!AW391</f>
        <v>1.133685537</v>
      </c>
      <c r="AW154" s="30">
        <f>+Model!AX166+Model!AX391</f>
        <v>1.100619709</v>
      </c>
      <c r="AX154" s="30">
        <f>+Model!AY166+Model!AY391</f>
        <v>1.068518301</v>
      </c>
      <c r="AY154" s="30">
        <f>+Model!AZ166+Model!AZ391</f>
        <v>1.037353184</v>
      </c>
      <c r="AZ154" s="30">
        <f>+Model!BA166+Model!BA391</f>
        <v>1.007097049</v>
      </c>
      <c r="BA154" s="30">
        <f>+Model!BB166+Model!BB391</f>
        <v>0.9777233854</v>
      </c>
      <c r="BB154" s="30">
        <f>+Model!BC166+Model!BC391</f>
        <v>0.9532803008</v>
      </c>
      <c r="BC154" s="30">
        <f>+Model!BD166+Model!BD391</f>
        <v>0.9294482933</v>
      </c>
      <c r="BD154" s="30">
        <f>+Model!BE166+Model!BE391</f>
        <v>0.9062120859</v>
      </c>
      <c r="BE154" s="30">
        <f>+Model!BF166+Model!BF391</f>
        <v>0.8835567838</v>
      </c>
      <c r="BF154" s="30">
        <f>+Model!BG166+Model!BG391</f>
        <v>0.8614678642</v>
      </c>
      <c r="BG154" s="30">
        <f>+Model!BH166+Model!BH391</f>
        <v>0.8399311676</v>
      </c>
      <c r="BH154" s="30">
        <f>+Model!BI166+Model!BI391</f>
        <v>0.8189328884</v>
      </c>
      <c r="BI154" s="30">
        <f>+Model!BJ166+Model!BJ391</f>
        <v>0.7984595662</v>
      </c>
      <c r="BJ154" s="30">
        <f>+Model!BK166+Model!BK391</f>
        <v>0.778498077</v>
      </c>
      <c r="BK154" s="30">
        <f>+Model!BL166+Model!BL391</f>
        <v>0.7590356251</v>
      </c>
      <c r="BL154" s="30">
        <f>+Model!BM166+Model!BM391</f>
        <v>0.7400597345</v>
      </c>
      <c r="BM154" s="30">
        <f>+Model!BN166+Model!BN391</f>
        <v>0.7215582411</v>
      </c>
    </row>
    <row r="155" ht="14.25" customHeight="1">
      <c r="B155" s="50">
        <f t="shared" si="84"/>
        <v>6</v>
      </c>
      <c r="C155" s="24">
        <v>1.0</v>
      </c>
      <c r="F155" s="30">
        <f>+Model!G167+Model!G392</f>
        <v>0</v>
      </c>
      <c r="G155" s="30">
        <f>+Model!H167+Model!H392</f>
        <v>0</v>
      </c>
      <c r="H155" s="30">
        <f>+Model!I167+Model!I392</f>
        <v>0</v>
      </c>
      <c r="I155" s="30">
        <f>+Model!J167+Model!J392</f>
        <v>0</v>
      </c>
      <c r="J155" s="30">
        <f>+Model!K167+Model!K392</f>
        <v>0</v>
      </c>
      <c r="K155" s="30">
        <f>+Model!L167+Model!L392</f>
        <v>4.61051</v>
      </c>
      <c r="L155" s="30">
        <f>+Model!M167+Model!M392</f>
        <v>4.418405417</v>
      </c>
      <c r="M155" s="30">
        <f>+Model!N167+Model!N392</f>
        <v>4.234305191</v>
      </c>
      <c r="N155" s="30">
        <f>+Model!O167+Model!O392</f>
        <v>4.057875808</v>
      </c>
      <c r="O155" s="30">
        <f>+Model!P167+Model!P392</f>
        <v>3.888797649</v>
      </c>
      <c r="P155" s="30">
        <f>+Model!Q167+Model!Q392</f>
        <v>3.726764414</v>
      </c>
      <c r="Q155" s="30">
        <f>+Model!R167+Model!R392</f>
        <v>3.571482563</v>
      </c>
      <c r="R155" s="30">
        <f>+Model!S167+Model!S392</f>
        <v>3.437551967</v>
      </c>
      <c r="S155" s="30">
        <f>+Model!T167+Model!T392</f>
        <v>3.308643768</v>
      </c>
      <c r="T155" s="30">
        <f>+Model!U167+Model!U392</f>
        <v>3.184569627</v>
      </c>
      <c r="U155" s="30">
        <f>+Model!V167+Model!V392</f>
        <v>3.065148266</v>
      </c>
      <c r="V155" s="30">
        <f>+Model!W167+Model!W392</f>
        <v>2.950205206</v>
      </c>
      <c r="W155" s="30">
        <f>+Model!X167+Model!X392</f>
        <v>2.839572511</v>
      </c>
      <c r="X155" s="30">
        <f>+Model!Y167+Model!Y392</f>
        <v>2.733088542</v>
      </c>
      <c r="Y155" s="30">
        <f>+Model!Z167+Model!Z392</f>
        <v>2.630597721</v>
      </c>
      <c r="Z155" s="30">
        <f>+Model!AA167+Model!AA392</f>
        <v>2.531950307</v>
      </c>
      <c r="AA155" s="30">
        <f>+Model!AB167+Model!AB392</f>
        <v>2.43700217</v>
      </c>
      <c r="AB155" s="30">
        <f>+Model!AC167+Model!AC392</f>
        <v>2.345614589</v>
      </c>
      <c r="AC155" s="30">
        <f>+Model!AD167+Model!AD392</f>
        <v>2.257654042</v>
      </c>
      <c r="AD155" s="30">
        <f>+Model!AE167+Model!AE392</f>
        <v>2.182398907</v>
      </c>
      <c r="AE155" s="30">
        <f>+Model!AF167+Model!AF392</f>
        <v>2.109652277</v>
      </c>
      <c r="AF155" s="30">
        <f>+Model!AG167+Model!AG392</f>
        <v>2.039330534</v>
      </c>
      <c r="AG155" s="30">
        <f>+Model!AH167+Model!AH392</f>
        <v>1.97135285</v>
      </c>
      <c r="AH155" s="30">
        <f>+Model!AI167+Model!AI392</f>
        <v>1.905641088</v>
      </c>
      <c r="AI155" s="30">
        <f>+Model!AJ167+Model!AJ392</f>
        <v>1.842119719</v>
      </c>
      <c r="AJ155" s="30">
        <f>+Model!AK167+Model!AK392</f>
        <v>1.780715728</v>
      </c>
      <c r="AK155" s="30">
        <f>+Model!AL167+Model!AL392</f>
        <v>1.721358537</v>
      </c>
      <c r="AL155" s="30">
        <f>+Model!AM167+Model!AM392</f>
        <v>1.663979919</v>
      </c>
      <c r="AM155" s="30">
        <f>+Model!AN167+Model!AN392</f>
        <v>1.608513922</v>
      </c>
      <c r="AN155" s="30">
        <f>+Model!AO167+Model!AO392</f>
        <v>1.554896791</v>
      </c>
      <c r="AO155" s="30">
        <f>+Model!AP167+Model!AP392</f>
        <v>1.503066898</v>
      </c>
      <c r="AP155" s="30">
        <f>+Model!AQ167+Model!AQ392</f>
        <v>1.459227447</v>
      </c>
      <c r="AQ155" s="30">
        <f>+Model!AR167+Model!AR392</f>
        <v>1.416666646</v>
      </c>
      <c r="AR155" s="30">
        <f>+Model!AS167+Model!AS392</f>
        <v>1.375347203</v>
      </c>
      <c r="AS155" s="30">
        <f>+Model!AT167+Model!AT392</f>
        <v>1.335232909</v>
      </c>
      <c r="AT155" s="30">
        <f>+Model!AU167+Model!AU392</f>
        <v>1.296288616</v>
      </c>
      <c r="AU155" s="30">
        <f>+Model!AV167+Model!AV392</f>
        <v>1.258480198</v>
      </c>
      <c r="AV155" s="30">
        <f>+Model!AW167+Model!AW392</f>
        <v>1.221774526</v>
      </c>
      <c r="AW155" s="30">
        <f>+Model!AX167+Model!AX392</f>
        <v>1.186139435</v>
      </c>
      <c r="AX155" s="30">
        <f>+Model!AY167+Model!AY392</f>
        <v>1.151543702</v>
      </c>
      <c r="AY155" s="30">
        <f>+Model!AZ167+Model!AZ392</f>
        <v>1.11795701</v>
      </c>
      <c r="AZ155" s="30">
        <f>+Model!BA167+Model!BA392</f>
        <v>1.085349931</v>
      </c>
      <c r="BA155" s="30">
        <f>+Model!BB167+Model!BB392</f>
        <v>1.053693891</v>
      </c>
      <c r="BB155" s="30">
        <f>+Model!BC167+Model!BC392</f>
        <v>1.027351544</v>
      </c>
      <c r="BC155" s="30">
        <f>+Model!BD167+Model!BD392</f>
        <v>1.001667755</v>
      </c>
      <c r="BD155" s="30">
        <f>+Model!BE167+Model!BE392</f>
        <v>0.9766260615</v>
      </c>
      <c r="BE155" s="30">
        <f>+Model!BF167+Model!BF392</f>
        <v>0.9522104099</v>
      </c>
      <c r="BF155" s="30">
        <f>+Model!BG167+Model!BG392</f>
        <v>0.9284051497</v>
      </c>
      <c r="BG155" s="30">
        <f>+Model!BH167+Model!BH392</f>
        <v>0.905195021</v>
      </c>
      <c r="BH155" s="30">
        <f>+Model!BI167+Model!BI392</f>
        <v>0.8825651454</v>
      </c>
      <c r="BI155" s="30">
        <f>+Model!BJ167+Model!BJ392</f>
        <v>0.8605010168</v>
      </c>
      <c r="BJ155" s="30">
        <f>+Model!BK167+Model!BK392</f>
        <v>0.8389884914</v>
      </c>
      <c r="BK155" s="30">
        <f>+Model!BL167+Model!BL392</f>
        <v>0.8180137791</v>
      </c>
      <c r="BL155" s="30">
        <f>+Model!BM167+Model!BM392</f>
        <v>0.7975634346</v>
      </c>
      <c r="BM155" s="30">
        <f>+Model!BN167+Model!BN392</f>
        <v>0.7776243487</v>
      </c>
    </row>
    <row r="156" ht="14.25" customHeight="1">
      <c r="B156" s="50">
        <f t="shared" si="84"/>
        <v>7</v>
      </c>
      <c r="C156" s="24">
        <v>1.0</v>
      </c>
      <c r="F156" s="30">
        <f>+Model!G168+Model!G393</f>
        <v>0</v>
      </c>
      <c r="G156" s="30">
        <f>+Model!H168+Model!H393</f>
        <v>0</v>
      </c>
      <c r="H156" s="30">
        <f>+Model!I168+Model!I393</f>
        <v>0</v>
      </c>
      <c r="I156" s="30">
        <f>+Model!J168+Model!J393</f>
        <v>0</v>
      </c>
      <c r="J156" s="30">
        <f>+Model!K168+Model!K393</f>
        <v>0</v>
      </c>
      <c r="K156" s="30">
        <f>+Model!L168+Model!L393</f>
        <v>0</v>
      </c>
      <c r="L156" s="30">
        <f>+Model!M168+Model!M393</f>
        <v>4.771561</v>
      </c>
      <c r="M156" s="30">
        <f>+Model!N168+Model!N393</f>
        <v>4.572745958</v>
      </c>
      <c r="N156" s="30">
        <f>+Model!O168+Model!O393</f>
        <v>4.382214877</v>
      </c>
      <c r="O156" s="30">
        <f>+Model!P168+Model!P393</f>
        <v>4.19962259</v>
      </c>
      <c r="P156" s="30">
        <f>+Model!Q168+Model!Q393</f>
        <v>4.024638316</v>
      </c>
      <c r="Q156" s="30">
        <f>+Model!R168+Model!R393</f>
        <v>3.856945052</v>
      </c>
      <c r="R156" s="30">
        <f>+Model!S168+Model!S393</f>
        <v>3.712309613</v>
      </c>
      <c r="S156" s="30">
        <f>+Model!T168+Model!T393</f>
        <v>3.573098003</v>
      </c>
      <c r="T156" s="30">
        <f>+Model!U168+Model!U393</f>
        <v>3.439106827</v>
      </c>
      <c r="U156" s="30">
        <f>+Model!V168+Model!V393</f>
        <v>3.310140321</v>
      </c>
      <c r="V156" s="30">
        <f>+Model!W168+Model!W393</f>
        <v>3.186010059</v>
      </c>
      <c r="W156" s="30">
        <f>+Model!X168+Model!X393</f>
        <v>3.066534682</v>
      </c>
      <c r="X156" s="30">
        <f>+Model!Y168+Model!Y393</f>
        <v>2.951539632</v>
      </c>
      <c r="Y156" s="30">
        <f>+Model!Z168+Model!Z393</f>
        <v>2.840856895</v>
      </c>
      <c r="Z156" s="30">
        <f>+Model!AA168+Model!AA393</f>
        <v>2.734324762</v>
      </c>
      <c r="AA156" s="30">
        <f>+Model!AB168+Model!AB393</f>
        <v>2.631787583</v>
      </c>
      <c r="AB156" s="30">
        <f>+Model!AC168+Model!AC393</f>
        <v>2.533095549</v>
      </c>
      <c r="AC156" s="30">
        <f>+Model!AD168+Model!AD393</f>
        <v>2.438104466</v>
      </c>
      <c r="AD156" s="30">
        <f>+Model!AE168+Model!AE393</f>
        <v>2.356834317</v>
      </c>
      <c r="AE156" s="30">
        <f>+Model!AF168+Model!AF393</f>
        <v>2.278273173</v>
      </c>
      <c r="AF156" s="30">
        <f>+Model!AG168+Model!AG393</f>
        <v>2.202330734</v>
      </c>
      <c r="AG156" s="30">
        <f>+Model!AH168+Model!AH393</f>
        <v>2.128919709</v>
      </c>
      <c r="AH156" s="30">
        <f>+Model!AI168+Model!AI393</f>
        <v>2.057955719</v>
      </c>
      <c r="AI156" s="30">
        <f>+Model!AJ168+Model!AJ393</f>
        <v>1.989357195</v>
      </c>
      <c r="AJ156" s="30">
        <f>+Model!AK168+Model!AK393</f>
        <v>1.923045289</v>
      </c>
      <c r="AK156" s="30">
        <f>+Model!AL168+Model!AL393</f>
        <v>1.858943779</v>
      </c>
      <c r="AL156" s="30">
        <f>+Model!AM168+Model!AM393</f>
        <v>1.796978986</v>
      </c>
      <c r="AM156" s="30">
        <f>+Model!AN168+Model!AN393</f>
        <v>1.737079687</v>
      </c>
      <c r="AN156" s="30">
        <f>+Model!AO168+Model!AO393</f>
        <v>1.679177031</v>
      </c>
      <c r="AO156" s="30">
        <f>+Model!AP168+Model!AP393</f>
        <v>1.623204463</v>
      </c>
      <c r="AP156" s="30">
        <f>+Model!AQ168+Model!AQ393</f>
        <v>1.575860999</v>
      </c>
      <c r="AQ156" s="30">
        <f>+Model!AR168+Model!AR393</f>
        <v>1.529898387</v>
      </c>
      <c r="AR156" s="30">
        <f>+Model!AS168+Model!AS393</f>
        <v>1.485276351</v>
      </c>
      <c r="AS156" s="30">
        <f>+Model!AT168+Model!AT393</f>
        <v>1.44195579</v>
      </c>
      <c r="AT156" s="30">
        <f>+Model!AU168+Model!AU393</f>
        <v>1.399898747</v>
      </c>
      <c r="AU156" s="30">
        <f>+Model!AV168+Model!AV393</f>
        <v>1.359068366</v>
      </c>
      <c r="AV156" s="30">
        <f>+Model!AW168+Model!AW393</f>
        <v>1.319428872</v>
      </c>
      <c r="AW156" s="30">
        <f>+Model!AX168+Model!AX393</f>
        <v>1.28094553</v>
      </c>
      <c r="AX156" s="30">
        <f>+Model!AY168+Model!AY393</f>
        <v>1.243584619</v>
      </c>
      <c r="AY156" s="30">
        <f>+Model!AZ168+Model!AZ393</f>
        <v>1.207313401</v>
      </c>
      <c r="AZ156" s="30">
        <f>+Model!BA168+Model!BA393</f>
        <v>1.172100093</v>
      </c>
      <c r="BA156" s="30">
        <f>+Model!BB168+Model!BB393</f>
        <v>1.137913841</v>
      </c>
      <c r="BB156" s="30">
        <f>+Model!BC168+Model!BC393</f>
        <v>1.109465995</v>
      </c>
      <c r="BC156" s="30">
        <f>+Model!BD168+Model!BD393</f>
        <v>1.081729345</v>
      </c>
      <c r="BD156" s="30">
        <f>+Model!BE168+Model!BE393</f>
        <v>1.054686111</v>
      </c>
      <c r="BE156" s="30">
        <f>+Model!BF168+Model!BF393</f>
        <v>1.028318958</v>
      </c>
      <c r="BF156" s="30">
        <f>+Model!BG168+Model!BG393</f>
        <v>1.002610984</v>
      </c>
      <c r="BG156" s="30">
        <f>+Model!BH168+Model!BH393</f>
        <v>0.9775457098</v>
      </c>
      <c r="BH156" s="30">
        <f>+Model!BI168+Model!BI393</f>
        <v>0.9531070671</v>
      </c>
      <c r="BI156" s="30">
        <f>+Model!BJ168+Model!BJ393</f>
        <v>0.9292793904</v>
      </c>
      <c r="BJ156" s="30">
        <f>+Model!BK168+Model!BK393</f>
        <v>0.9060474057</v>
      </c>
      <c r="BK156" s="30">
        <f>+Model!BL168+Model!BL393</f>
        <v>0.8833962205</v>
      </c>
      <c r="BL156" s="30">
        <f>+Model!BM168+Model!BM393</f>
        <v>0.861311315</v>
      </c>
      <c r="BM156" s="30">
        <f>+Model!BN168+Model!BN393</f>
        <v>0.8397785321</v>
      </c>
    </row>
    <row r="157" ht="14.25" customHeight="1">
      <c r="B157" s="50">
        <f t="shared" si="84"/>
        <v>8</v>
      </c>
      <c r="C157" s="24">
        <v>1.0</v>
      </c>
      <c r="F157" s="30">
        <f>+Model!G169+Model!G394</f>
        <v>0</v>
      </c>
      <c r="G157" s="30">
        <f>+Model!H169+Model!H394</f>
        <v>0</v>
      </c>
      <c r="H157" s="30">
        <f>+Model!I169+Model!I394</f>
        <v>0</v>
      </c>
      <c r="I157" s="30">
        <f>+Model!J169+Model!J394</f>
        <v>0</v>
      </c>
      <c r="J157" s="30">
        <f>+Model!K169+Model!K394</f>
        <v>0</v>
      </c>
      <c r="K157" s="30">
        <f>+Model!L169+Model!L394</f>
        <v>0</v>
      </c>
      <c r="L157" s="30">
        <f>+Model!M169+Model!M394</f>
        <v>0</v>
      </c>
      <c r="M157" s="30">
        <f>+Model!N169+Model!N394</f>
        <v>6.4487171</v>
      </c>
      <c r="N157" s="30">
        <f>+Model!O169+Model!O394</f>
        <v>6.180020554</v>
      </c>
      <c r="O157" s="30">
        <f>+Model!P169+Model!P394</f>
        <v>5.922519698</v>
      </c>
      <c r="P157" s="30">
        <f>+Model!Q169+Model!Q394</f>
        <v>5.675748044</v>
      </c>
      <c r="Q157" s="30">
        <f>+Model!R169+Model!R394</f>
        <v>5.439258542</v>
      </c>
      <c r="R157" s="30">
        <f>+Model!S169+Model!S394</f>
        <v>5.235286347</v>
      </c>
      <c r="S157" s="30">
        <f>+Model!T169+Model!T394</f>
        <v>5.038963109</v>
      </c>
      <c r="T157" s="30">
        <f>+Model!U169+Model!U394</f>
        <v>4.850001992</v>
      </c>
      <c r="U157" s="30">
        <f>+Model!V169+Model!V394</f>
        <v>4.668126917</v>
      </c>
      <c r="V157" s="30">
        <f>+Model!W169+Model!W394</f>
        <v>4.493072158</v>
      </c>
      <c r="W157" s="30">
        <f>+Model!X169+Model!X394</f>
        <v>4.324581952</v>
      </c>
      <c r="X157" s="30">
        <f>+Model!Y169+Model!Y394</f>
        <v>4.162410129</v>
      </c>
      <c r="Y157" s="30">
        <f>+Model!Z169+Model!Z394</f>
        <v>4.006319749</v>
      </c>
      <c r="Z157" s="30">
        <f>+Model!AA169+Model!AA394</f>
        <v>3.856082758</v>
      </c>
      <c r="AA157" s="30">
        <f>+Model!AB169+Model!AB394</f>
        <v>3.711479655</v>
      </c>
      <c r="AB157" s="30">
        <f>+Model!AC169+Model!AC394</f>
        <v>3.572299168</v>
      </c>
      <c r="AC157" s="30">
        <f>+Model!AD169+Model!AD394</f>
        <v>3.438337949</v>
      </c>
      <c r="AD157" s="30">
        <f>+Model!AE169+Model!AE394</f>
        <v>3.323726684</v>
      </c>
      <c r="AE157" s="30">
        <f>+Model!AF169+Model!AF394</f>
        <v>3.212935795</v>
      </c>
      <c r="AF157" s="30">
        <f>+Model!AG169+Model!AG394</f>
        <v>3.105837935</v>
      </c>
      <c r="AG157" s="30">
        <f>+Model!AH169+Model!AH394</f>
        <v>3.002310004</v>
      </c>
      <c r="AH157" s="30">
        <f>+Model!AI169+Model!AI394</f>
        <v>2.902233004</v>
      </c>
      <c r="AI157" s="30">
        <f>+Model!AJ169+Model!AJ394</f>
        <v>2.805491903</v>
      </c>
      <c r="AJ157" s="30">
        <f>+Model!AK169+Model!AK394</f>
        <v>2.711975507</v>
      </c>
      <c r="AK157" s="30">
        <f>+Model!AL169+Model!AL394</f>
        <v>2.621576323</v>
      </c>
      <c r="AL157" s="30">
        <f>+Model!AM169+Model!AM394</f>
        <v>2.534190446</v>
      </c>
      <c r="AM157" s="30">
        <f>+Model!AN169+Model!AN394</f>
        <v>2.449717431</v>
      </c>
      <c r="AN157" s="30">
        <f>+Model!AO169+Model!AO394</f>
        <v>2.368060183</v>
      </c>
      <c r="AO157" s="30">
        <f>+Model!AP169+Model!AP394</f>
        <v>2.289124844</v>
      </c>
      <c r="AP157" s="30">
        <f>+Model!AQ169+Model!AQ394</f>
        <v>2.222358702</v>
      </c>
      <c r="AQ157" s="30">
        <f>+Model!AR169+Model!AR394</f>
        <v>2.157539907</v>
      </c>
      <c r="AR157" s="30">
        <f>+Model!AS169+Model!AS394</f>
        <v>2.09461166</v>
      </c>
      <c r="AS157" s="30">
        <f>+Model!AT169+Model!AT394</f>
        <v>2.03351882</v>
      </c>
      <c r="AT157" s="30">
        <f>+Model!AU169+Model!AU394</f>
        <v>1.974207854</v>
      </c>
      <c r="AU157" s="30">
        <f>+Model!AV169+Model!AV394</f>
        <v>1.916626792</v>
      </c>
      <c r="AV157" s="30">
        <f>+Model!AW169+Model!AW394</f>
        <v>1.860725177</v>
      </c>
      <c r="AW157" s="30">
        <f>+Model!AX169+Model!AX394</f>
        <v>1.806454026</v>
      </c>
      <c r="AX157" s="30">
        <f>+Model!AY169+Model!AY394</f>
        <v>1.753765783</v>
      </c>
      <c r="AY157" s="30">
        <f>+Model!AZ169+Model!AZ394</f>
        <v>1.702614281</v>
      </c>
      <c r="AZ157" s="30">
        <f>+Model!BA169+Model!BA394</f>
        <v>1.652954698</v>
      </c>
      <c r="BA157" s="30">
        <f>+Model!BB169+Model!BB394</f>
        <v>1.604743519</v>
      </c>
      <c r="BB157" s="30">
        <f>+Model!BC169+Model!BC394</f>
        <v>1.564624931</v>
      </c>
      <c r="BC157" s="30">
        <f>+Model!BD169+Model!BD394</f>
        <v>1.525509308</v>
      </c>
      <c r="BD157" s="30">
        <f>+Model!BE169+Model!BE394</f>
        <v>1.487371575</v>
      </c>
      <c r="BE157" s="30">
        <f>+Model!BF169+Model!BF394</f>
        <v>1.450187286</v>
      </c>
      <c r="BF157" s="30">
        <f>+Model!BG169+Model!BG394</f>
        <v>1.413932604</v>
      </c>
      <c r="BG157" s="30">
        <f>+Model!BH169+Model!BH394</f>
        <v>1.378584289</v>
      </c>
      <c r="BH157" s="30">
        <f>+Model!BI169+Model!BI394</f>
        <v>1.344119682</v>
      </c>
      <c r="BI157" s="30">
        <f>+Model!BJ169+Model!BJ394</f>
        <v>1.31051669</v>
      </c>
      <c r="BJ157" s="30">
        <f>+Model!BK169+Model!BK394</f>
        <v>1.277753772</v>
      </c>
      <c r="BK157" s="30">
        <f>+Model!BL169+Model!BL394</f>
        <v>1.245809928</v>
      </c>
      <c r="BL157" s="30">
        <f>+Model!BM169+Model!BM394</f>
        <v>1.21466468</v>
      </c>
      <c r="BM157" s="30">
        <f>+Model!BN169+Model!BN394</f>
        <v>1.184298063</v>
      </c>
    </row>
    <row r="158" ht="14.25" customHeight="1">
      <c r="B158" s="50">
        <f t="shared" si="84"/>
        <v>9</v>
      </c>
      <c r="C158" s="24">
        <v>1.0</v>
      </c>
      <c r="F158" s="30">
        <f>+Model!G170+Model!G395</f>
        <v>0</v>
      </c>
      <c r="G158" s="30">
        <f>+Model!H170+Model!H395</f>
        <v>0</v>
      </c>
      <c r="H158" s="30">
        <f>+Model!I170+Model!I395</f>
        <v>0</v>
      </c>
      <c r="I158" s="30">
        <f>+Model!J170+Model!J395</f>
        <v>0</v>
      </c>
      <c r="J158" s="30">
        <f>+Model!K170+Model!K395</f>
        <v>0</v>
      </c>
      <c r="K158" s="30">
        <f>+Model!L170+Model!L395</f>
        <v>0</v>
      </c>
      <c r="L158" s="30">
        <f>+Model!M170+Model!M395</f>
        <v>0</v>
      </c>
      <c r="M158" s="30">
        <f>+Model!N170+Model!N395</f>
        <v>0</v>
      </c>
      <c r="N158" s="30">
        <f>+Model!O170+Model!O395</f>
        <v>6.64358881</v>
      </c>
      <c r="O158" s="30">
        <f>+Model!P170+Model!P395</f>
        <v>6.36677261</v>
      </c>
      <c r="P158" s="30">
        <f>+Model!Q170+Model!Q395</f>
        <v>6.101490418</v>
      </c>
      <c r="Q158" s="30">
        <f>+Model!R170+Model!R395</f>
        <v>5.84726165</v>
      </c>
      <c r="R158" s="30">
        <f>+Model!S170+Model!S395</f>
        <v>5.627989338</v>
      </c>
      <c r="S158" s="30">
        <f>+Model!T170+Model!T395</f>
        <v>5.416939738</v>
      </c>
      <c r="T158" s="30">
        <f>+Model!U170+Model!U395</f>
        <v>5.213804498</v>
      </c>
      <c r="U158" s="30">
        <f>+Model!V170+Model!V395</f>
        <v>5.018286829</v>
      </c>
      <c r="V158" s="30">
        <f>+Model!W170+Model!W395</f>
        <v>4.830101073</v>
      </c>
      <c r="W158" s="30">
        <f>+Model!X170+Model!X395</f>
        <v>4.648972283</v>
      </c>
      <c r="X158" s="30">
        <f>+Model!Y170+Model!Y395</f>
        <v>4.474635822</v>
      </c>
      <c r="Y158" s="30">
        <f>+Model!Z170+Model!Z395</f>
        <v>4.306836979</v>
      </c>
      <c r="Z158" s="30">
        <f>+Model!AA170+Model!AA395</f>
        <v>4.145330592</v>
      </c>
      <c r="AA158" s="30">
        <f>+Model!AB170+Model!AB395</f>
        <v>3.989880695</v>
      </c>
      <c r="AB158" s="30">
        <f>+Model!AC170+Model!AC395</f>
        <v>3.840260169</v>
      </c>
      <c r="AC158" s="30">
        <f>+Model!AD170+Model!AD395</f>
        <v>3.696250413</v>
      </c>
      <c r="AD158" s="30">
        <f>+Model!AE170+Model!AE395</f>
        <v>3.573042066</v>
      </c>
      <c r="AE158" s="30">
        <f>+Model!AF170+Model!AF395</f>
        <v>3.453940663</v>
      </c>
      <c r="AF158" s="30">
        <f>+Model!AG170+Model!AG395</f>
        <v>3.338809308</v>
      </c>
      <c r="AG158" s="30">
        <f>+Model!AH170+Model!AH395</f>
        <v>3.227515664</v>
      </c>
      <c r="AH158" s="30">
        <f>+Model!AI170+Model!AI395</f>
        <v>3.119931809</v>
      </c>
      <c r="AI158" s="30">
        <f>+Model!AJ170+Model!AJ395</f>
        <v>3.015934082</v>
      </c>
      <c r="AJ158" s="30">
        <f>+Model!AK170+Model!AK395</f>
        <v>2.915402946</v>
      </c>
      <c r="AK158" s="30">
        <f>+Model!AL170+Model!AL395</f>
        <v>2.818222848</v>
      </c>
      <c r="AL158" s="30">
        <f>+Model!AM170+Model!AM395</f>
        <v>2.724282086</v>
      </c>
      <c r="AM158" s="30">
        <f>+Model!AN170+Model!AN395</f>
        <v>2.633472683</v>
      </c>
      <c r="AN158" s="30">
        <f>+Model!AO170+Model!AO395</f>
        <v>2.54569026</v>
      </c>
      <c r="AO158" s="30">
        <f>+Model!AP170+Model!AP395</f>
        <v>2.460833918</v>
      </c>
      <c r="AP158" s="30">
        <f>+Model!AQ170+Model!AQ395</f>
        <v>2.389059596</v>
      </c>
      <c r="AQ158" s="30">
        <f>+Model!AR170+Model!AR395</f>
        <v>2.319378691</v>
      </c>
      <c r="AR158" s="30">
        <f>+Model!AS170+Model!AS395</f>
        <v>2.251730146</v>
      </c>
      <c r="AS158" s="30">
        <f>+Model!AT170+Model!AT395</f>
        <v>2.186054683</v>
      </c>
      <c r="AT158" s="30">
        <f>+Model!AU170+Model!AU395</f>
        <v>2.122294755</v>
      </c>
      <c r="AU158" s="30">
        <f>+Model!AV170+Model!AV395</f>
        <v>2.060394491</v>
      </c>
      <c r="AV158" s="30">
        <f>+Model!AW170+Model!AW395</f>
        <v>2.000299652</v>
      </c>
      <c r="AW158" s="30">
        <f>+Model!AX170+Model!AX395</f>
        <v>1.941957579</v>
      </c>
      <c r="AX158" s="30">
        <f>+Model!AY170+Model!AY395</f>
        <v>1.885317149</v>
      </c>
      <c r="AY158" s="30">
        <f>+Model!AZ170+Model!AZ395</f>
        <v>1.830328732</v>
      </c>
      <c r="AZ158" s="30">
        <f>+Model!BA170+Model!BA395</f>
        <v>1.776944144</v>
      </c>
      <c r="BA158" s="30">
        <f>+Model!BB170+Model!BB395</f>
        <v>1.725116607</v>
      </c>
      <c r="BB158" s="30">
        <f>+Model!BC170+Model!BC395</f>
        <v>1.681988692</v>
      </c>
      <c r="BC158" s="30">
        <f>+Model!BD170+Model!BD395</f>
        <v>1.639938974</v>
      </c>
      <c r="BD158" s="30">
        <f>+Model!BE170+Model!BE395</f>
        <v>1.5989405</v>
      </c>
      <c r="BE158" s="30">
        <f>+Model!BF170+Model!BF395</f>
        <v>1.558966988</v>
      </c>
      <c r="BF158" s="30">
        <f>+Model!BG170+Model!BG395</f>
        <v>1.519992813</v>
      </c>
      <c r="BG158" s="30">
        <f>+Model!BH170+Model!BH395</f>
        <v>1.481992993</v>
      </c>
      <c r="BH158" s="30">
        <f>+Model!BI170+Model!BI395</f>
        <v>1.444943168</v>
      </c>
      <c r="BI158" s="30">
        <f>+Model!BJ170+Model!BJ395</f>
        <v>1.408819589</v>
      </c>
      <c r="BJ158" s="30">
        <f>+Model!BK170+Model!BK395</f>
        <v>1.373599099</v>
      </c>
      <c r="BK158" s="30">
        <f>+Model!BL170+Model!BL395</f>
        <v>1.339259121</v>
      </c>
      <c r="BL158" s="30">
        <f>+Model!BM170+Model!BM395</f>
        <v>1.305777643</v>
      </c>
      <c r="BM158" s="30">
        <f>+Model!BN170+Model!BN395</f>
        <v>1.273133202</v>
      </c>
    </row>
    <row r="159" ht="14.25" customHeight="1">
      <c r="B159" s="50">
        <f t="shared" si="84"/>
        <v>10</v>
      </c>
      <c r="C159" s="24">
        <v>1.0</v>
      </c>
      <c r="F159" s="30">
        <f>+Model!G171+Model!G396</f>
        <v>0</v>
      </c>
      <c r="G159" s="30">
        <f>+Model!H171+Model!H396</f>
        <v>0</v>
      </c>
      <c r="H159" s="30">
        <f>+Model!I171+Model!I396</f>
        <v>0</v>
      </c>
      <c r="I159" s="30">
        <f>+Model!J171+Model!J396</f>
        <v>0</v>
      </c>
      <c r="J159" s="30">
        <f>+Model!K171+Model!K396</f>
        <v>0</v>
      </c>
      <c r="K159" s="30">
        <f>+Model!L171+Model!L396</f>
        <v>0</v>
      </c>
      <c r="L159" s="30">
        <f>+Model!M171+Model!M396</f>
        <v>0</v>
      </c>
      <c r="M159" s="30">
        <f>+Model!N171+Model!N396</f>
        <v>0</v>
      </c>
      <c r="N159" s="30">
        <f>+Model!O171+Model!O396</f>
        <v>0</v>
      </c>
      <c r="O159" s="30">
        <f>+Model!P171+Model!P396</f>
        <v>6.857947691</v>
      </c>
      <c r="P159" s="30">
        <f>+Model!Q171+Model!Q396</f>
        <v>6.572199871</v>
      </c>
      <c r="Q159" s="30">
        <f>+Model!R171+Model!R396</f>
        <v>6.298358209</v>
      </c>
      <c r="R159" s="30">
        <f>+Model!S171+Model!S396</f>
        <v>6.062169776</v>
      </c>
      <c r="S159" s="30">
        <f>+Model!T171+Model!T396</f>
        <v>5.83483841</v>
      </c>
      <c r="T159" s="30">
        <f>+Model!U171+Model!U396</f>
        <v>5.616031969</v>
      </c>
      <c r="U159" s="30">
        <f>+Model!V171+Model!V396</f>
        <v>5.405430771</v>
      </c>
      <c r="V159" s="30">
        <f>+Model!W171+Model!W396</f>
        <v>5.202727117</v>
      </c>
      <c r="W159" s="30">
        <f>+Model!X171+Model!X396</f>
        <v>5.00762485</v>
      </c>
      <c r="X159" s="30">
        <f>+Model!Y171+Model!Y396</f>
        <v>4.819838918</v>
      </c>
      <c r="Y159" s="30">
        <f>+Model!Z171+Model!Z396</f>
        <v>4.639094959</v>
      </c>
      <c r="Z159" s="30">
        <f>+Model!AA171+Model!AA396</f>
        <v>4.465128898</v>
      </c>
      <c r="AA159" s="30">
        <f>+Model!AB171+Model!AB396</f>
        <v>4.297686564</v>
      </c>
      <c r="AB159" s="30">
        <f>+Model!AC171+Model!AC396</f>
        <v>4.136523318</v>
      </c>
      <c r="AC159" s="30">
        <f>+Model!AD171+Model!AD396</f>
        <v>3.981403693</v>
      </c>
      <c r="AD159" s="30">
        <f>+Model!AE171+Model!AE396</f>
        <v>3.848690237</v>
      </c>
      <c r="AE159" s="30">
        <f>+Model!AF171+Model!AF396</f>
        <v>3.720400562</v>
      </c>
      <c r="AF159" s="30">
        <f>+Model!AG171+Model!AG396</f>
        <v>3.59638721</v>
      </c>
      <c r="AG159" s="30">
        <f>+Model!AH171+Model!AH396</f>
        <v>3.476507637</v>
      </c>
      <c r="AH159" s="30">
        <f>+Model!AI171+Model!AI396</f>
        <v>3.360624049</v>
      </c>
      <c r="AI159" s="30">
        <f>+Model!AJ171+Model!AJ396</f>
        <v>3.248603247</v>
      </c>
      <c r="AJ159" s="30">
        <f>+Model!AK171+Model!AK396</f>
        <v>3.140316472</v>
      </c>
      <c r="AK159" s="30">
        <f>+Model!AL171+Model!AL396</f>
        <v>3.035639256</v>
      </c>
      <c r="AL159" s="30">
        <f>+Model!AM171+Model!AM396</f>
        <v>2.934451281</v>
      </c>
      <c r="AM159" s="30">
        <f>+Model!AN171+Model!AN396</f>
        <v>2.836636239</v>
      </c>
      <c r="AN159" s="30">
        <f>+Model!AO171+Model!AO396</f>
        <v>2.742081697</v>
      </c>
      <c r="AO159" s="30">
        <f>+Model!AP171+Model!AP396</f>
        <v>2.650678974</v>
      </c>
      <c r="AP159" s="30">
        <f>+Model!AQ171+Model!AQ396</f>
        <v>2.573367504</v>
      </c>
      <c r="AQ159" s="30">
        <f>+Model!AR171+Model!AR396</f>
        <v>2.498310952</v>
      </c>
      <c r="AR159" s="30">
        <f>+Model!AS171+Model!AS396</f>
        <v>2.425443549</v>
      </c>
      <c r="AS159" s="30">
        <f>+Model!AT171+Model!AT396</f>
        <v>2.354701445</v>
      </c>
      <c r="AT159" s="30">
        <f>+Model!AU171+Model!AU396</f>
        <v>2.286022653</v>
      </c>
      <c r="AU159" s="30">
        <f>+Model!AV171+Model!AV396</f>
        <v>2.219346993</v>
      </c>
      <c r="AV159" s="30">
        <f>+Model!AW171+Model!AW396</f>
        <v>2.154616039</v>
      </c>
      <c r="AW159" s="30">
        <f>+Model!AX171+Model!AX396</f>
        <v>2.091773071</v>
      </c>
      <c r="AX159" s="30">
        <f>+Model!AY171+Model!AY396</f>
        <v>2.030763023</v>
      </c>
      <c r="AY159" s="30">
        <f>+Model!AZ171+Model!AZ396</f>
        <v>1.971532435</v>
      </c>
      <c r="AZ159" s="30">
        <f>+Model!BA171+Model!BA396</f>
        <v>1.914029405</v>
      </c>
      <c r="BA159" s="30">
        <f>+Model!BB171+Model!BB396</f>
        <v>1.858203548</v>
      </c>
      <c r="BB159" s="30">
        <f>+Model!BC171+Model!BC396</f>
        <v>1.811748459</v>
      </c>
      <c r="BC159" s="30">
        <f>+Model!BD171+Model!BD396</f>
        <v>1.766454748</v>
      </c>
      <c r="BD159" s="30">
        <f>+Model!BE171+Model!BE396</f>
        <v>1.722293379</v>
      </c>
      <c r="BE159" s="30">
        <f>+Model!BF171+Model!BF396</f>
        <v>1.679236044</v>
      </c>
      <c r="BF159" s="30">
        <f>+Model!BG171+Model!BG396</f>
        <v>1.637255143</v>
      </c>
      <c r="BG159" s="30">
        <f>+Model!BH171+Model!BH396</f>
        <v>1.596323765</v>
      </c>
      <c r="BH159" s="30">
        <f>+Model!BI171+Model!BI396</f>
        <v>1.556415671</v>
      </c>
      <c r="BI159" s="30">
        <f>+Model!BJ171+Model!BJ396</f>
        <v>1.517505279</v>
      </c>
      <c r="BJ159" s="30">
        <f>+Model!BK171+Model!BK396</f>
        <v>1.479567647</v>
      </c>
      <c r="BK159" s="30">
        <f>+Model!BL171+Model!BL396</f>
        <v>1.442578456</v>
      </c>
      <c r="BL159" s="30">
        <f>+Model!BM171+Model!BM396</f>
        <v>1.406513994</v>
      </c>
      <c r="BM159" s="30">
        <f>+Model!BN171+Model!BN396</f>
        <v>1.371351144</v>
      </c>
    </row>
    <row r="160" ht="14.25" customHeight="1">
      <c r="B160" s="50">
        <f t="shared" si="84"/>
        <v>11</v>
      </c>
      <c r="C160" s="24">
        <v>1.0</v>
      </c>
      <c r="F160" s="30">
        <f>+Model!G172+Model!G397</f>
        <v>0</v>
      </c>
      <c r="G160" s="30">
        <f>+Model!H172+Model!H397</f>
        <v>0</v>
      </c>
      <c r="H160" s="30">
        <f>+Model!I172+Model!I397</f>
        <v>0</v>
      </c>
      <c r="I160" s="30">
        <f>+Model!J172+Model!J397</f>
        <v>0</v>
      </c>
      <c r="J160" s="30">
        <f>+Model!K172+Model!K397</f>
        <v>0</v>
      </c>
      <c r="K160" s="30">
        <f>+Model!L172+Model!L397</f>
        <v>0</v>
      </c>
      <c r="L160" s="30">
        <f>+Model!M172+Model!M397</f>
        <v>0</v>
      </c>
      <c r="M160" s="30">
        <f>+Model!N172+Model!N397</f>
        <v>0</v>
      </c>
      <c r="N160" s="30">
        <f>+Model!O172+Model!O397</f>
        <v>0</v>
      </c>
      <c r="O160" s="30">
        <f>+Model!P172+Model!P397</f>
        <v>0</v>
      </c>
      <c r="P160" s="30">
        <f>+Model!Q172+Model!Q397</f>
        <v>8.59374246</v>
      </c>
      <c r="Q160" s="30">
        <f>+Model!R172+Model!R397</f>
        <v>8.235669858</v>
      </c>
      <c r="R160" s="30">
        <f>+Model!S172+Model!S397</f>
        <v>7.926832238</v>
      </c>
      <c r="S160" s="30">
        <f>+Model!T172+Model!T397</f>
        <v>7.629576029</v>
      </c>
      <c r="T160" s="30">
        <f>+Model!U172+Model!U397</f>
        <v>7.343466928</v>
      </c>
      <c r="U160" s="30">
        <f>+Model!V172+Model!V397</f>
        <v>7.068086918</v>
      </c>
      <c r="V160" s="30">
        <f>+Model!W172+Model!W397</f>
        <v>6.803033659</v>
      </c>
      <c r="W160" s="30">
        <f>+Model!X172+Model!X397</f>
        <v>6.547919896</v>
      </c>
      <c r="X160" s="30">
        <f>+Model!Y172+Model!Y397</f>
        <v>6.3023729</v>
      </c>
      <c r="Y160" s="30">
        <f>+Model!Z172+Model!Z397</f>
        <v>6.066033917</v>
      </c>
      <c r="Z160" s="30">
        <f>+Model!AA172+Model!AA397</f>
        <v>5.838557645</v>
      </c>
      <c r="AA160" s="30">
        <f>+Model!AB172+Model!AB397</f>
        <v>5.619611733</v>
      </c>
      <c r="AB160" s="30">
        <f>+Model!AC172+Model!AC397</f>
        <v>5.408876293</v>
      </c>
      <c r="AC160" s="30">
        <f>+Model!AD172+Model!AD397</f>
        <v>5.206043432</v>
      </c>
      <c r="AD160" s="30">
        <f>+Model!AE172+Model!AE397</f>
        <v>5.032508651</v>
      </c>
      <c r="AE160" s="30">
        <f>+Model!AF172+Model!AF397</f>
        <v>4.864758363</v>
      </c>
      <c r="AF160" s="30">
        <f>+Model!AG172+Model!AG397</f>
        <v>4.702599751</v>
      </c>
      <c r="AG160" s="30">
        <f>+Model!AH172+Model!AH397</f>
        <v>4.545846426</v>
      </c>
      <c r="AH160" s="30">
        <f>+Model!AI172+Model!AI397</f>
        <v>4.394318211</v>
      </c>
      <c r="AI160" s="30">
        <f>+Model!AJ172+Model!AJ397</f>
        <v>4.247840938</v>
      </c>
      <c r="AJ160" s="30">
        <f>+Model!AK172+Model!AK397</f>
        <v>4.10624624</v>
      </c>
      <c r="AK160" s="30">
        <f>+Model!AL172+Model!AL397</f>
        <v>3.969371365</v>
      </c>
      <c r="AL160" s="30">
        <f>+Model!AM172+Model!AM397</f>
        <v>3.837058986</v>
      </c>
      <c r="AM160" s="30">
        <f>+Model!AN172+Model!AN397</f>
        <v>3.70915702</v>
      </c>
      <c r="AN160" s="30">
        <f>+Model!AO172+Model!AO397</f>
        <v>3.585518453</v>
      </c>
      <c r="AO160" s="30">
        <f>+Model!AP172+Model!AP397</f>
        <v>3.466001171</v>
      </c>
      <c r="AP160" s="30">
        <f>+Model!AQ172+Model!AQ397</f>
        <v>3.36490947</v>
      </c>
      <c r="AQ160" s="30">
        <f>+Model!AR172+Model!AR397</f>
        <v>3.266766277</v>
      </c>
      <c r="AR160" s="30">
        <f>+Model!AS172+Model!AS397</f>
        <v>3.171485594</v>
      </c>
      <c r="AS160" s="30">
        <f>+Model!AT172+Model!AT397</f>
        <v>3.078983931</v>
      </c>
      <c r="AT160" s="30">
        <f>+Model!AU172+Model!AU397</f>
        <v>2.989180233</v>
      </c>
      <c r="AU160" s="30">
        <f>+Model!AV172+Model!AV397</f>
        <v>2.90199581</v>
      </c>
      <c r="AV160" s="30">
        <f>+Model!AW172+Model!AW397</f>
        <v>2.817354265</v>
      </c>
      <c r="AW160" s="30">
        <f>+Model!AX172+Model!AX397</f>
        <v>2.735181432</v>
      </c>
      <c r="AX160" s="30">
        <f>+Model!AY172+Model!AY397</f>
        <v>2.655405307</v>
      </c>
      <c r="AY160" s="30">
        <f>+Model!AZ172+Model!AZ397</f>
        <v>2.577955986</v>
      </c>
      <c r="AZ160" s="30">
        <f>+Model!BA172+Model!BA397</f>
        <v>2.502765603</v>
      </c>
      <c r="BA160" s="30">
        <f>+Model!BB172+Model!BB397</f>
        <v>2.429768273</v>
      </c>
      <c r="BB160" s="30">
        <f>+Model!BC172+Model!BC397</f>
        <v>2.369024066</v>
      </c>
      <c r="BC160" s="30">
        <f>+Model!BD172+Model!BD397</f>
        <v>2.309798464</v>
      </c>
      <c r="BD160" s="30">
        <f>+Model!BE172+Model!BE397</f>
        <v>2.252053503</v>
      </c>
      <c r="BE160" s="30">
        <f>+Model!BF172+Model!BF397</f>
        <v>2.195752165</v>
      </c>
      <c r="BF160" s="30">
        <f>+Model!BG172+Model!BG397</f>
        <v>2.140858361</v>
      </c>
      <c r="BG160" s="30">
        <f>+Model!BH172+Model!BH397</f>
        <v>2.087336902</v>
      </c>
      <c r="BH160" s="30">
        <f>+Model!BI172+Model!BI397</f>
        <v>2.035153479</v>
      </c>
      <c r="BI160" s="30">
        <f>+Model!BJ172+Model!BJ397</f>
        <v>1.984274642</v>
      </c>
      <c r="BJ160" s="30">
        <f>+Model!BK172+Model!BK397</f>
        <v>1.934667776</v>
      </c>
      <c r="BK160" s="30">
        <f>+Model!BL172+Model!BL397</f>
        <v>1.886301082</v>
      </c>
      <c r="BL160" s="30">
        <f>+Model!BM172+Model!BM397</f>
        <v>1.839143555</v>
      </c>
      <c r="BM160" s="30">
        <f>+Model!BN172+Model!BN397</f>
        <v>1.793164966</v>
      </c>
    </row>
    <row r="161" ht="14.25" customHeight="1">
      <c r="B161" s="50">
        <f t="shared" si="84"/>
        <v>12</v>
      </c>
      <c r="C161" s="24">
        <v>1.0</v>
      </c>
      <c r="F161" s="30">
        <f>+Model!G173+Model!G398</f>
        <v>0</v>
      </c>
      <c r="G161" s="30">
        <f>+Model!H173+Model!H398</f>
        <v>0</v>
      </c>
      <c r="H161" s="30">
        <f>+Model!I173+Model!I398</f>
        <v>0</v>
      </c>
      <c r="I161" s="30">
        <f>+Model!J173+Model!J398</f>
        <v>0</v>
      </c>
      <c r="J161" s="30">
        <f>+Model!K173+Model!K398</f>
        <v>0</v>
      </c>
      <c r="K161" s="30">
        <f>+Model!L173+Model!L398</f>
        <v>0</v>
      </c>
      <c r="L161" s="30">
        <f>+Model!M173+Model!M398</f>
        <v>0</v>
      </c>
      <c r="M161" s="30">
        <f>+Model!N173+Model!N398</f>
        <v>0</v>
      </c>
      <c r="N161" s="30">
        <f>+Model!O173+Model!O398</f>
        <v>0</v>
      </c>
      <c r="O161" s="30">
        <f>+Model!P173+Model!P398</f>
        <v>0</v>
      </c>
      <c r="P161" s="30">
        <f>+Model!Q173+Model!Q398</f>
        <v>0</v>
      </c>
      <c r="Q161" s="30">
        <f>+Model!R173+Model!R398</f>
        <v>8.853116706</v>
      </c>
      <c r="R161" s="30">
        <f>+Model!S173+Model!S398</f>
        <v>8.52112483</v>
      </c>
      <c r="S161" s="30">
        <f>+Model!T173+Model!T398</f>
        <v>8.201582649</v>
      </c>
      <c r="T161" s="30">
        <f>+Model!U173+Model!U398</f>
        <v>7.894023299</v>
      </c>
      <c r="U161" s="30">
        <f>+Model!V173+Model!V398</f>
        <v>7.597997425</v>
      </c>
      <c r="V161" s="30">
        <f>+Model!W173+Model!W398</f>
        <v>7.313072522</v>
      </c>
      <c r="W161" s="30">
        <f>+Model!X173+Model!X398</f>
        <v>7.038832302</v>
      </c>
      <c r="X161" s="30">
        <f>+Model!Y173+Model!Y398</f>
        <v>6.774876091</v>
      </c>
      <c r="Y161" s="30">
        <f>+Model!Z173+Model!Z398</f>
        <v>6.520818238</v>
      </c>
      <c r="Z161" s="30">
        <f>+Model!AA173+Model!AA398</f>
        <v>6.276287554</v>
      </c>
      <c r="AA161" s="30">
        <f>+Model!AB173+Model!AB398</f>
        <v>6.040926771</v>
      </c>
      <c r="AB161" s="30">
        <f>+Model!AC173+Model!AC398</f>
        <v>5.814392017</v>
      </c>
      <c r="AC161" s="30">
        <f>+Model!AD173+Model!AD398</f>
        <v>5.596352316</v>
      </c>
      <c r="AD161" s="30">
        <f>+Model!AE173+Model!AE398</f>
        <v>5.409807239</v>
      </c>
      <c r="AE161" s="30">
        <f>+Model!AF173+Model!AF398</f>
        <v>5.229480331</v>
      </c>
      <c r="AF161" s="30">
        <f>+Model!AG173+Model!AG398</f>
        <v>5.05516432</v>
      </c>
      <c r="AG161" s="30">
        <f>+Model!AH173+Model!AH398</f>
        <v>4.886658842</v>
      </c>
      <c r="AH161" s="30">
        <f>+Model!AI173+Model!AI398</f>
        <v>4.723770214</v>
      </c>
      <c r="AI161" s="30">
        <f>+Model!AJ173+Model!AJ398</f>
        <v>4.566311207</v>
      </c>
      <c r="AJ161" s="30">
        <f>+Model!AK173+Model!AK398</f>
        <v>4.414100834</v>
      </c>
      <c r="AK161" s="30">
        <f>+Model!AL173+Model!AL398</f>
        <v>4.266964139</v>
      </c>
      <c r="AL161" s="30">
        <f>+Model!AM173+Model!AM398</f>
        <v>4.124732001</v>
      </c>
      <c r="AM161" s="30">
        <f>+Model!AN173+Model!AN398</f>
        <v>3.987240935</v>
      </c>
      <c r="AN161" s="30">
        <f>+Model!AO173+Model!AO398</f>
        <v>3.854332903</v>
      </c>
      <c r="AO161" s="30">
        <f>+Model!AP173+Model!AP398</f>
        <v>3.72585514</v>
      </c>
      <c r="AP161" s="30">
        <f>+Model!AQ173+Model!AQ398</f>
        <v>3.617184365</v>
      </c>
      <c r="AQ161" s="30">
        <f>+Model!AR173+Model!AR398</f>
        <v>3.511683154</v>
      </c>
      <c r="AR161" s="30">
        <f>+Model!AS173+Model!AS398</f>
        <v>3.409259062</v>
      </c>
      <c r="AS161" s="30">
        <f>+Model!AT173+Model!AT398</f>
        <v>3.30982234</v>
      </c>
      <c r="AT161" s="30">
        <f>+Model!AU173+Model!AU398</f>
        <v>3.213285855</v>
      </c>
      <c r="AU161" s="30">
        <f>+Model!AV173+Model!AV398</f>
        <v>3.119565017</v>
      </c>
      <c r="AV161" s="30">
        <f>+Model!AW173+Model!AW398</f>
        <v>3.028577704</v>
      </c>
      <c r="AW161" s="30">
        <f>+Model!AX173+Model!AX398</f>
        <v>2.940244188</v>
      </c>
      <c r="AX161" s="30">
        <f>+Model!AY173+Model!AY398</f>
        <v>2.854487066</v>
      </c>
      <c r="AY161" s="30">
        <f>+Model!AZ173+Model!AZ398</f>
        <v>2.771231193</v>
      </c>
      <c r="AZ161" s="30">
        <f>+Model!BA173+Model!BA398</f>
        <v>2.690403617</v>
      </c>
      <c r="BA161" s="30">
        <f>+Model!BB173+Model!BB398</f>
        <v>2.611933511</v>
      </c>
      <c r="BB161" s="30">
        <f>+Model!BC173+Model!BC398</f>
        <v>2.546635173</v>
      </c>
      <c r="BC161" s="30">
        <f>+Model!BD173+Model!BD398</f>
        <v>2.482969294</v>
      </c>
      <c r="BD161" s="30">
        <f>+Model!BE173+Model!BE398</f>
        <v>2.420895062</v>
      </c>
      <c r="BE161" s="30">
        <f>+Model!BF173+Model!BF398</f>
        <v>2.360372685</v>
      </c>
      <c r="BF161" s="30">
        <f>+Model!BG173+Model!BG398</f>
        <v>2.301363368</v>
      </c>
      <c r="BG161" s="30">
        <f>+Model!BH173+Model!BH398</f>
        <v>2.243829284</v>
      </c>
      <c r="BH161" s="30">
        <f>+Model!BI173+Model!BI398</f>
        <v>2.187733552</v>
      </c>
      <c r="BI161" s="30">
        <f>+Model!BJ173+Model!BJ398</f>
        <v>2.133040213</v>
      </c>
      <c r="BJ161" s="30">
        <f>+Model!BK173+Model!BK398</f>
        <v>2.079714208</v>
      </c>
      <c r="BK161" s="30">
        <f>+Model!BL173+Model!BL398</f>
        <v>2.027721352</v>
      </c>
      <c r="BL161" s="30">
        <f>+Model!BM173+Model!BM398</f>
        <v>1.977028319</v>
      </c>
      <c r="BM161" s="30">
        <f>+Model!BN173+Model!BN398</f>
        <v>1.927602611</v>
      </c>
    </row>
    <row r="162" ht="14.25" customHeight="1">
      <c r="B162" s="50">
        <f t="shared" si="84"/>
        <v>13</v>
      </c>
      <c r="C162" s="24">
        <f t="shared" ref="C162:C209" si="85">+C150+1</f>
        <v>2</v>
      </c>
      <c r="F162" s="30">
        <f>+Model!G174+Model!G399</f>
        <v>0</v>
      </c>
      <c r="G162" s="30">
        <f>+Model!H174+Model!H399</f>
        <v>0</v>
      </c>
      <c r="H162" s="30">
        <f>+Model!I174+Model!I399</f>
        <v>0</v>
      </c>
      <c r="I162" s="30">
        <f>+Model!J174+Model!J399</f>
        <v>0</v>
      </c>
      <c r="J162" s="30">
        <f>+Model!K174+Model!K399</f>
        <v>0</v>
      </c>
      <c r="K162" s="30">
        <f>+Model!L174+Model!L399</f>
        <v>0</v>
      </c>
      <c r="L162" s="30">
        <f>+Model!M174+Model!M399</f>
        <v>0</v>
      </c>
      <c r="M162" s="30">
        <f>+Model!N174+Model!N399</f>
        <v>0</v>
      </c>
      <c r="N162" s="30">
        <f>+Model!O174+Model!O399</f>
        <v>0</v>
      </c>
      <c r="O162" s="30">
        <f>+Model!P174+Model!P399</f>
        <v>0</v>
      </c>
      <c r="P162" s="30">
        <f>+Model!Q174+Model!Q399</f>
        <v>0</v>
      </c>
      <c r="Q162" s="30">
        <f>+Model!R174+Model!R399</f>
        <v>0</v>
      </c>
      <c r="R162" s="30">
        <f>+Model!S174+Model!S399</f>
        <v>10.56603586</v>
      </c>
      <c r="S162" s="30">
        <f>+Model!T174+Model!T399</f>
        <v>10.16980952</v>
      </c>
      <c r="T162" s="30">
        <f>+Model!U174+Model!U399</f>
        <v>9.788441661</v>
      </c>
      <c r="U162" s="30">
        <f>+Model!V174+Model!V399</f>
        <v>9.421375099</v>
      </c>
      <c r="V162" s="30">
        <f>+Model!W174+Model!W399</f>
        <v>9.068073533</v>
      </c>
      <c r="W162" s="30">
        <f>+Model!X174+Model!X399</f>
        <v>8.728020775</v>
      </c>
      <c r="X162" s="30">
        <f>+Model!Y174+Model!Y399</f>
        <v>8.400719996</v>
      </c>
      <c r="Y162" s="30">
        <f>+Model!Z174+Model!Z399</f>
        <v>8.085692997</v>
      </c>
      <c r="Z162" s="30">
        <f>+Model!AA174+Model!AA399</f>
        <v>7.782479509</v>
      </c>
      <c r="AA162" s="30">
        <f>+Model!AB174+Model!AB399</f>
        <v>7.490636528</v>
      </c>
      <c r="AB162" s="30">
        <f>+Model!AC174+Model!AC399</f>
        <v>7.209737658</v>
      </c>
      <c r="AC162" s="30">
        <f>+Model!AD174+Model!AD399</f>
        <v>6.939372496</v>
      </c>
      <c r="AD162" s="30">
        <f>+Model!AE174+Model!AE399</f>
        <v>6.708060079</v>
      </c>
      <c r="AE162" s="30">
        <f>+Model!AF174+Model!AF399</f>
        <v>6.484458076</v>
      </c>
      <c r="AF162" s="30">
        <f>+Model!AG174+Model!AG399</f>
        <v>6.268309474</v>
      </c>
      <c r="AG162" s="30">
        <f>+Model!AH174+Model!AH399</f>
        <v>6.059365825</v>
      </c>
      <c r="AH162" s="30">
        <f>+Model!AI174+Model!AI399</f>
        <v>5.857386964</v>
      </c>
      <c r="AI162" s="30">
        <f>+Model!AJ174+Model!AJ399</f>
        <v>5.662140732</v>
      </c>
      <c r="AJ162" s="30">
        <f>+Model!AK174+Model!AK399</f>
        <v>5.473402707</v>
      </c>
      <c r="AK162" s="30">
        <f>+Model!AL174+Model!AL399</f>
        <v>5.290955951</v>
      </c>
      <c r="AL162" s="30">
        <f>+Model!AM174+Model!AM399</f>
        <v>5.114590752</v>
      </c>
      <c r="AM162" s="30">
        <f>+Model!AN174+Model!AN399</f>
        <v>4.944104394</v>
      </c>
      <c r="AN162" s="30">
        <f>+Model!AO174+Model!AO399</f>
        <v>4.779300914</v>
      </c>
      <c r="AO162" s="30">
        <f>+Model!AP174+Model!AP399</f>
        <v>4.619990883</v>
      </c>
      <c r="AP162" s="30">
        <f>+Model!AQ174+Model!AQ399</f>
        <v>4.485241149</v>
      </c>
      <c r="AQ162" s="30">
        <f>+Model!AR174+Model!AR399</f>
        <v>4.354421616</v>
      </c>
      <c r="AR162" s="30">
        <f>+Model!AS174+Model!AS399</f>
        <v>4.227417652</v>
      </c>
      <c r="AS162" s="30">
        <f>+Model!AT174+Model!AT399</f>
        <v>4.104117971</v>
      </c>
      <c r="AT162" s="30">
        <f>+Model!AU174+Model!AU399</f>
        <v>3.98441453</v>
      </c>
      <c r="AU162" s="30">
        <f>+Model!AV174+Model!AV399</f>
        <v>3.868202439</v>
      </c>
      <c r="AV162" s="30">
        <f>+Model!AW174+Model!AW399</f>
        <v>3.755379868</v>
      </c>
      <c r="AW162" s="30">
        <f>+Model!AX174+Model!AX399</f>
        <v>3.645847955</v>
      </c>
      <c r="AX162" s="30">
        <f>+Model!AY174+Model!AY399</f>
        <v>3.539510723</v>
      </c>
      <c r="AY162" s="30">
        <f>+Model!AZ174+Model!AZ399</f>
        <v>3.436274994</v>
      </c>
      <c r="AZ162" s="30">
        <f>+Model!BA174+Model!BA399</f>
        <v>3.336050307</v>
      </c>
      <c r="BA162" s="30">
        <f>+Model!BB174+Model!BB399</f>
        <v>3.238748839</v>
      </c>
      <c r="BB162" s="30">
        <f>+Model!BC174+Model!BC399</f>
        <v>3.157780118</v>
      </c>
      <c r="BC162" s="30">
        <f>+Model!BD174+Model!BD399</f>
        <v>3.078835615</v>
      </c>
      <c r="BD162" s="30">
        <f>+Model!BE174+Model!BE399</f>
        <v>3.001864725</v>
      </c>
      <c r="BE162" s="30">
        <f>+Model!BF174+Model!BF399</f>
        <v>2.926818107</v>
      </c>
      <c r="BF162" s="30">
        <f>+Model!BG174+Model!BG399</f>
        <v>2.853647654</v>
      </c>
      <c r="BG162" s="30">
        <f>+Model!BH174+Model!BH399</f>
        <v>2.782306463</v>
      </c>
      <c r="BH162" s="30">
        <f>+Model!BI174+Model!BI399</f>
        <v>2.712748801</v>
      </c>
      <c r="BI162" s="30">
        <f>+Model!BJ174+Model!BJ399</f>
        <v>2.644930081</v>
      </c>
      <c r="BJ162" s="30">
        <f>+Model!BK174+Model!BK399</f>
        <v>2.578806829</v>
      </c>
      <c r="BK162" s="30">
        <f>+Model!BL174+Model!BL399</f>
        <v>2.514336658</v>
      </c>
      <c r="BL162" s="30">
        <f>+Model!BM174+Model!BM399</f>
        <v>2.451478242</v>
      </c>
      <c r="BM162" s="30">
        <f>+Model!BN174+Model!BN399</f>
        <v>2.390191286</v>
      </c>
    </row>
    <row r="163" ht="14.25" customHeight="1">
      <c r="B163" s="50">
        <f t="shared" si="84"/>
        <v>14</v>
      </c>
      <c r="C163" s="24">
        <f t="shared" si="85"/>
        <v>2</v>
      </c>
      <c r="F163" s="30">
        <f>+Model!G175+Model!G400</f>
        <v>0</v>
      </c>
      <c r="G163" s="30">
        <f>+Model!H175+Model!H400</f>
        <v>0</v>
      </c>
      <c r="H163" s="30">
        <f>+Model!I175+Model!I400</f>
        <v>0</v>
      </c>
      <c r="I163" s="30">
        <f>+Model!J175+Model!J400</f>
        <v>0</v>
      </c>
      <c r="J163" s="30">
        <f>+Model!K175+Model!K400</f>
        <v>0</v>
      </c>
      <c r="K163" s="30">
        <f>+Model!L175+Model!L400</f>
        <v>0</v>
      </c>
      <c r="L163" s="30">
        <f>+Model!M175+Model!M400</f>
        <v>0</v>
      </c>
      <c r="M163" s="30">
        <f>+Model!N175+Model!N400</f>
        <v>0</v>
      </c>
      <c r="N163" s="30">
        <f>+Model!O175+Model!O400</f>
        <v>0</v>
      </c>
      <c r="O163" s="30">
        <f>+Model!P175+Model!P400</f>
        <v>0</v>
      </c>
      <c r="P163" s="30">
        <f>+Model!Q175+Model!Q400</f>
        <v>0</v>
      </c>
      <c r="Q163" s="30">
        <f>+Model!R175+Model!R400</f>
        <v>0</v>
      </c>
      <c r="R163" s="30">
        <f>+Model!S175+Model!S400</f>
        <v>0</v>
      </c>
      <c r="S163" s="30">
        <f>+Model!T175+Model!T400</f>
        <v>10.81131873</v>
      </c>
      <c r="T163" s="30">
        <f>+Model!U175+Model!U400</f>
        <v>10.40589428</v>
      </c>
      <c r="U163" s="30">
        <f>+Model!V175+Model!V400</f>
        <v>10.01567324</v>
      </c>
      <c r="V163" s="30">
        <f>+Model!W175+Model!W400</f>
        <v>9.640085498</v>
      </c>
      <c r="W163" s="30">
        <f>+Model!X175+Model!X400</f>
        <v>9.278582292</v>
      </c>
      <c r="X163" s="30">
        <f>+Model!Y175+Model!Y400</f>
        <v>8.930635456</v>
      </c>
      <c r="Y163" s="30">
        <f>+Model!Z175+Model!Z400</f>
        <v>8.595736626</v>
      </c>
      <c r="Z163" s="30">
        <f>+Model!AA175+Model!AA400</f>
        <v>8.273396503</v>
      </c>
      <c r="AA163" s="30">
        <f>+Model!AB175+Model!AB400</f>
        <v>7.963144134</v>
      </c>
      <c r="AB163" s="30">
        <f>+Model!AC175+Model!AC400</f>
        <v>7.664526229</v>
      </c>
      <c r="AC163" s="30">
        <f>+Model!AD175+Model!AD400</f>
        <v>7.377106495</v>
      </c>
      <c r="AD163" s="30">
        <f>+Model!AE175+Model!AE400</f>
        <v>7.131202945</v>
      </c>
      <c r="AE163" s="30">
        <f>+Model!AF175+Model!AF400</f>
        <v>6.89349618</v>
      </c>
      <c r="AF163" s="30">
        <f>+Model!AG175+Model!AG400</f>
        <v>6.663712974</v>
      </c>
      <c r="AG163" s="30">
        <f>+Model!AH175+Model!AH400</f>
        <v>6.441589209</v>
      </c>
      <c r="AH163" s="30">
        <f>+Model!AI175+Model!AI400</f>
        <v>6.226869568</v>
      </c>
      <c r="AI163" s="30">
        <f>+Model!AJ175+Model!AJ400</f>
        <v>6.019307249</v>
      </c>
      <c r="AJ163" s="30">
        <f>+Model!AK175+Model!AK400</f>
        <v>5.818663674</v>
      </c>
      <c r="AK163" s="30">
        <f>+Model!AL175+Model!AL400</f>
        <v>5.624708219</v>
      </c>
      <c r="AL163" s="30">
        <f>+Model!AM175+Model!AM400</f>
        <v>5.437217945</v>
      </c>
      <c r="AM163" s="30">
        <f>+Model!AN175+Model!AN400</f>
        <v>5.255977346</v>
      </c>
      <c r="AN163" s="30">
        <f>+Model!AO175+Model!AO400</f>
        <v>5.080778102</v>
      </c>
      <c r="AO163" s="30">
        <f>+Model!AP175+Model!AP400</f>
        <v>4.911418832</v>
      </c>
      <c r="AP163" s="30">
        <f>+Model!AQ175+Model!AQ400</f>
        <v>4.768169116</v>
      </c>
      <c r="AQ163" s="30">
        <f>+Model!AR175+Model!AR400</f>
        <v>4.629097516</v>
      </c>
      <c r="AR163" s="30">
        <f>+Model!AS175+Model!AS400</f>
        <v>4.494082172</v>
      </c>
      <c r="AS163" s="30">
        <f>+Model!AT175+Model!AT400</f>
        <v>4.363004776</v>
      </c>
      <c r="AT163" s="30">
        <f>+Model!AU175+Model!AU400</f>
        <v>4.23575047</v>
      </c>
      <c r="AU163" s="30">
        <f>+Model!AV175+Model!AV400</f>
        <v>4.112207748</v>
      </c>
      <c r="AV163" s="30">
        <f>+Model!AW175+Model!AW400</f>
        <v>3.992268355</v>
      </c>
      <c r="AW163" s="30">
        <f>+Model!AX175+Model!AX400</f>
        <v>3.875827195</v>
      </c>
      <c r="AX163" s="30">
        <f>+Model!AY175+Model!AY400</f>
        <v>3.762782235</v>
      </c>
      <c r="AY163" s="30">
        <f>+Model!AZ175+Model!AZ400</f>
        <v>3.65303442</v>
      </c>
      <c r="AZ163" s="30">
        <f>+Model!BA175+Model!BA400</f>
        <v>3.546487582</v>
      </c>
      <c r="BA163" s="30">
        <f>+Model!BB175+Model!BB400</f>
        <v>3.443048361</v>
      </c>
      <c r="BB163" s="30">
        <f>+Model!BC175+Model!BC400</f>
        <v>3.356972152</v>
      </c>
      <c r="BC163" s="30">
        <f>+Model!BD175+Model!BD400</f>
        <v>3.273047848</v>
      </c>
      <c r="BD163" s="30">
        <f>+Model!BE175+Model!BE400</f>
        <v>3.191221652</v>
      </c>
      <c r="BE163" s="30">
        <f>+Model!BF175+Model!BF400</f>
        <v>3.111441111</v>
      </c>
      <c r="BF163" s="30">
        <f>+Model!BG175+Model!BG400</f>
        <v>3.033655083</v>
      </c>
      <c r="BG163" s="30">
        <f>+Model!BH175+Model!BH400</f>
        <v>2.957813706</v>
      </c>
      <c r="BH163" s="30">
        <f>+Model!BI175+Model!BI400</f>
        <v>2.883868363</v>
      </c>
      <c r="BI163" s="30">
        <f>+Model!BJ175+Model!BJ400</f>
        <v>2.811771654</v>
      </c>
      <c r="BJ163" s="30">
        <f>+Model!BK175+Model!BK400</f>
        <v>2.741477363</v>
      </c>
      <c r="BK163" s="30">
        <f>+Model!BL175+Model!BL400</f>
        <v>2.672940429</v>
      </c>
      <c r="BL163" s="30">
        <f>+Model!BM175+Model!BM400</f>
        <v>2.606116918</v>
      </c>
      <c r="BM163" s="30">
        <f>+Model!BN175+Model!BN400</f>
        <v>2.540963995</v>
      </c>
    </row>
    <row r="164" ht="14.25" customHeight="1">
      <c r="B164" s="50">
        <f t="shared" si="84"/>
        <v>15</v>
      </c>
      <c r="C164" s="24">
        <f t="shared" si="85"/>
        <v>2</v>
      </c>
      <c r="F164" s="30">
        <f>+Model!G176+Model!G401</f>
        <v>0</v>
      </c>
      <c r="G164" s="30">
        <f>+Model!H176+Model!H401</f>
        <v>0</v>
      </c>
      <c r="H164" s="30">
        <f>+Model!I176+Model!I401</f>
        <v>0</v>
      </c>
      <c r="I164" s="30">
        <f>+Model!J176+Model!J401</f>
        <v>0</v>
      </c>
      <c r="J164" s="30">
        <f>+Model!K176+Model!K401</f>
        <v>0</v>
      </c>
      <c r="K164" s="30">
        <f>+Model!L176+Model!L401</f>
        <v>0</v>
      </c>
      <c r="L164" s="30">
        <f>+Model!M176+Model!M401</f>
        <v>0</v>
      </c>
      <c r="M164" s="30">
        <f>+Model!N176+Model!N401</f>
        <v>0</v>
      </c>
      <c r="N164" s="30">
        <f>+Model!O176+Model!O401</f>
        <v>0</v>
      </c>
      <c r="O164" s="30">
        <f>+Model!P176+Model!P401</f>
        <v>0</v>
      </c>
      <c r="P164" s="30">
        <f>+Model!Q176+Model!Q401</f>
        <v>0</v>
      </c>
      <c r="Q164" s="30">
        <f>+Model!R176+Model!R401</f>
        <v>0</v>
      </c>
      <c r="R164" s="30">
        <f>+Model!S176+Model!S401</f>
        <v>0</v>
      </c>
      <c r="S164" s="30">
        <f>+Model!T176+Model!T401</f>
        <v>0</v>
      </c>
      <c r="T164" s="30">
        <f>+Model!U176+Model!U401</f>
        <v>12.57622423</v>
      </c>
      <c r="U164" s="30">
        <f>+Model!V176+Model!V401</f>
        <v>12.10461582</v>
      </c>
      <c r="V164" s="30">
        <f>+Model!W176+Model!W401</f>
        <v>11.65069273</v>
      </c>
      <c r="W164" s="30">
        <f>+Model!X176+Model!X401</f>
        <v>11.21379175</v>
      </c>
      <c r="X164" s="30">
        <f>+Model!Y176+Model!Y401</f>
        <v>10.79327456</v>
      </c>
      <c r="Y164" s="30">
        <f>+Model!Z176+Model!Z401</f>
        <v>10.38852676</v>
      </c>
      <c r="Z164" s="30">
        <f>+Model!AA176+Model!AA401</f>
        <v>9.998957011</v>
      </c>
      <c r="AA164" s="30">
        <f>+Model!AB176+Model!AB401</f>
        <v>9.623996123</v>
      </c>
      <c r="AB164" s="30">
        <f>+Model!AC176+Model!AC401</f>
        <v>9.263096269</v>
      </c>
      <c r="AC164" s="30">
        <f>+Model!AD176+Model!AD401</f>
        <v>8.915730159</v>
      </c>
      <c r="AD164" s="30">
        <f>+Model!AE176+Model!AE401</f>
        <v>8.618539153</v>
      </c>
      <c r="AE164" s="30">
        <f>+Model!AF176+Model!AF401</f>
        <v>8.331254515</v>
      </c>
      <c r="AF164" s="30">
        <f>+Model!AG176+Model!AG401</f>
        <v>8.053546031</v>
      </c>
      <c r="AG164" s="30">
        <f>+Model!AH176+Model!AH401</f>
        <v>7.785094497</v>
      </c>
      <c r="AH164" s="30">
        <f>+Model!AI176+Model!AI401</f>
        <v>7.525591347</v>
      </c>
      <c r="AI164" s="30">
        <f>+Model!AJ176+Model!AJ401</f>
        <v>7.274738302</v>
      </c>
      <c r="AJ164" s="30">
        <f>+Model!AK176+Model!AK401</f>
        <v>7.032247025</v>
      </c>
      <c r="AK164" s="30">
        <f>+Model!AL176+Model!AL401</f>
        <v>6.797838791</v>
      </c>
      <c r="AL164" s="30">
        <f>+Model!AM176+Model!AM401</f>
        <v>6.571244165</v>
      </c>
      <c r="AM164" s="30">
        <f>+Model!AN176+Model!AN401</f>
        <v>6.352202692</v>
      </c>
      <c r="AN164" s="30">
        <f>+Model!AO176+Model!AO401</f>
        <v>6.140462603</v>
      </c>
      <c r="AO164" s="30">
        <f>+Model!AP176+Model!AP401</f>
        <v>5.935780516</v>
      </c>
      <c r="AP164" s="30">
        <f>+Model!AQ176+Model!AQ401</f>
        <v>5.762653584</v>
      </c>
      <c r="AQ164" s="30">
        <f>+Model!AR176+Model!AR401</f>
        <v>5.594576188</v>
      </c>
      <c r="AR164" s="30">
        <f>+Model!AS176+Model!AS401</f>
        <v>5.431401049</v>
      </c>
      <c r="AS164" s="30">
        <f>+Model!AT176+Model!AT401</f>
        <v>5.272985185</v>
      </c>
      <c r="AT164" s="30">
        <f>+Model!AU176+Model!AU401</f>
        <v>5.119189784</v>
      </c>
      <c r="AU164" s="30">
        <f>+Model!AV176+Model!AV401</f>
        <v>4.969880082</v>
      </c>
      <c r="AV164" s="30">
        <f>+Model!AW176+Model!AW401</f>
        <v>4.824925246</v>
      </c>
      <c r="AW164" s="30">
        <f>+Model!AX176+Model!AX401</f>
        <v>4.68419826</v>
      </c>
      <c r="AX164" s="30">
        <f>+Model!AY176+Model!AY401</f>
        <v>4.547575811</v>
      </c>
      <c r="AY164" s="30">
        <f>+Model!AZ176+Model!AZ401</f>
        <v>4.414938183</v>
      </c>
      <c r="AZ164" s="30">
        <f>+Model!BA176+Model!BA401</f>
        <v>4.286169153</v>
      </c>
      <c r="BA164" s="30">
        <f>+Model!BB176+Model!BB401</f>
        <v>4.161155886</v>
      </c>
      <c r="BB164" s="30">
        <f>+Model!BC176+Model!BC401</f>
        <v>4.057126988</v>
      </c>
      <c r="BC164" s="30">
        <f>+Model!BD176+Model!BD401</f>
        <v>3.955698814</v>
      </c>
      <c r="BD164" s="30">
        <f>+Model!BE176+Model!BE401</f>
        <v>3.856806343</v>
      </c>
      <c r="BE164" s="30">
        <f>+Model!BF176+Model!BF401</f>
        <v>3.760386185</v>
      </c>
      <c r="BF164" s="30">
        <f>+Model!BG176+Model!BG401</f>
        <v>3.66637653</v>
      </c>
      <c r="BG164" s="30">
        <f>+Model!BH176+Model!BH401</f>
        <v>3.574717117</v>
      </c>
      <c r="BH164" s="30">
        <f>+Model!BI176+Model!BI401</f>
        <v>3.485349189</v>
      </c>
      <c r="BI164" s="30">
        <f>+Model!BJ176+Model!BJ401</f>
        <v>3.398215459</v>
      </c>
      <c r="BJ164" s="30">
        <f>+Model!BK176+Model!BK401</f>
        <v>3.313260073</v>
      </c>
      <c r="BK164" s="30">
        <f>+Model!BL176+Model!BL401</f>
        <v>3.230428571</v>
      </c>
      <c r="BL164" s="30">
        <f>+Model!BM176+Model!BM401</f>
        <v>3.149667857</v>
      </c>
      <c r="BM164" s="30">
        <f>+Model!BN176+Model!BN401</f>
        <v>3.07092616</v>
      </c>
    </row>
    <row r="165" ht="14.25" customHeight="1">
      <c r="B165" s="50">
        <f t="shared" si="84"/>
        <v>16</v>
      </c>
      <c r="C165" s="24">
        <f t="shared" si="85"/>
        <v>2</v>
      </c>
      <c r="F165" s="30">
        <f>+Model!G177+Model!G402</f>
        <v>0</v>
      </c>
      <c r="G165" s="30">
        <f>+Model!H177+Model!H402</f>
        <v>0</v>
      </c>
      <c r="H165" s="30">
        <f>+Model!I177+Model!I402</f>
        <v>0</v>
      </c>
      <c r="I165" s="30">
        <f>+Model!J177+Model!J402</f>
        <v>0</v>
      </c>
      <c r="J165" s="30">
        <f>+Model!K177+Model!K402</f>
        <v>0</v>
      </c>
      <c r="K165" s="30">
        <f>+Model!L177+Model!L402</f>
        <v>0</v>
      </c>
      <c r="L165" s="30">
        <f>+Model!M177+Model!M402</f>
        <v>0</v>
      </c>
      <c r="M165" s="30">
        <f>+Model!N177+Model!N402</f>
        <v>0</v>
      </c>
      <c r="N165" s="30">
        <f>+Model!O177+Model!O402</f>
        <v>0</v>
      </c>
      <c r="O165" s="30">
        <f>+Model!P177+Model!P402</f>
        <v>0</v>
      </c>
      <c r="P165" s="30">
        <f>+Model!Q177+Model!Q402</f>
        <v>0</v>
      </c>
      <c r="Q165" s="30">
        <f>+Model!R177+Model!R402</f>
        <v>0</v>
      </c>
      <c r="R165" s="30">
        <f>+Model!S177+Model!S402</f>
        <v>0</v>
      </c>
      <c r="S165" s="30">
        <f>+Model!T177+Model!T402</f>
        <v>0</v>
      </c>
      <c r="T165" s="30">
        <f>+Model!U177+Model!U402</f>
        <v>0</v>
      </c>
      <c r="U165" s="30">
        <f>+Model!V177+Model!V402</f>
        <v>12.86232217</v>
      </c>
      <c r="V165" s="30">
        <f>+Model!W177+Model!W402</f>
        <v>12.37998509</v>
      </c>
      <c r="W165" s="30">
        <f>+Model!X177+Model!X402</f>
        <v>11.91573565</v>
      </c>
      <c r="X165" s="30">
        <f>+Model!Y177+Model!Y402</f>
        <v>11.46889556</v>
      </c>
      <c r="Y165" s="30">
        <f>+Model!Z177+Model!Z402</f>
        <v>11.03881198</v>
      </c>
      <c r="Z165" s="30">
        <f>+Model!AA177+Model!AA402</f>
        <v>10.62485653</v>
      </c>
      <c r="AA165" s="30">
        <f>+Model!AB177+Model!AB402</f>
        <v>10.22642441</v>
      </c>
      <c r="AB165" s="30">
        <f>+Model!AC177+Model!AC402</f>
        <v>9.842933493</v>
      </c>
      <c r="AC165" s="30">
        <f>+Model!AD177+Model!AD402</f>
        <v>9.473823487</v>
      </c>
      <c r="AD165" s="30">
        <f>+Model!AE177+Model!AE402</f>
        <v>9.158029371</v>
      </c>
      <c r="AE165" s="30">
        <f>+Model!AF177+Model!AF402</f>
        <v>8.852761725</v>
      </c>
      <c r="AF165" s="30">
        <f>+Model!AG177+Model!AG402</f>
        <v>8.557669667</v>
      </c>
      <c r="AG165" s="30">
        <f>+Model!AH177+Model!AH402</f>
        <v>8.272414012</v>
      </c>
      <c r="AH165" s="30">
        <f>+Model!AI177+Model!AI402</f>
        <v>7.996666878</v>
      </c>
      <c r="AI165" s="30">
        <f>+Model!AJ177+Model!AJ402</f>
        <v>7.730111315</v>
      </c>
      <c r="AJ165" s="30">
        <f>+Model!AK177+Model!AK402</f>
        <v>7.472440938</v>
      </c>
      <c r="AK165" s="30">
        <f>+Model!AL177+Model!AL402</f>
        <v>7.223359574</v>
      </c>
      <c r="AL165" s="30">
        <f>+Model!AM177+Model!AM402</f>
        <v>6.982580921</v>
      </c>
      <c r="AM165" s="30">
        <f>+Model!AN177+Model!AN402</f>
        <v>6.749828224</v>
      </c>
      <c r="AN165" s="30">
        <f>+Model!AO177+Model!AO402</f>
        <v>6.52483395</v>
      </c>
      <c r="AO165" s="30">
        <f>+Model!AP177+Model!AP402</f>
        <v>6.307339485</v>
      </c>
      <c r="AP165" s="30">
        <f>+Model!AQ177+Model!AQ402</f>
        <v>6.123375416</v>
      </c>
      <c r="AQ165" s="30">
        <f>+Model!AR177+Model!AR402</f>
        <v>5.944776967</v>
      </c>
      <c r="AR165" s="30">
        <f>+Model!AS177+Model!AS402</f>
        <v>5.771387639</v>
      </c>
      <c r="AS165" s="30">
        <f>+Model!AT177+Model!AT402</f>
        <v>5.603055499</v>
      </c>
      <c r="AT165" s="30">
        <f>+Model!AU177+Model!AU402</f>
        <v>5.439633047</v>
      </c>
      <c r="AU165" s="30">
        <f>+Model!AV177+Model!AV402</f>
        <v>5.280977083</v>
      </c>
      <c r="AV165" s="30">
        <f>+Model!AW177+Model!AW402</f>
        <v>5.126948585</v>
      </c>
      <c r="AW165" s="30">
        <f>+Model!AX177+Model!AX402</f>
        <v>4.977412585</v>
      </c>
      <c r="AX165" s="30">
        <f>+Model!AY177+Model!AY402</f>
        <v>4.832238051</v>
      </c>
      <c r="AY165" s="30">
        <f>+Model!AZ177+Model!AZ402</f>
        <v>4.691297774</v>
      </c>
      <c r="AZ165" s="30">
        <f>+Model!BA177+Model!BA402</f>
        <v>4.554468256</v>
      </c>
      <c r="BA165" s="30">
        <f>+Model!BB177+Model!BB402</f>
        <v>4.421629598</v>
      </c>
      <c r="BB165" s="30">
        <f>+Model!BC177+Model!BC402</f>
        <v>4.311088858</v>
      </c>
      <c r="BC165" s="30">
        <f>+Model!BD177+Model!BD402</f>
        <v>4.203311637</v>
      </c>
      <c r="BD165" s="30">
        <f>+Model!BE177+Model!BE402</f>
        <v>4.098228846</v>
      </c>
      <c r="BE165" s="30">
        <f>+Model!BF177+Model!BF402</f>
        <v>3.995773125</v>
      </c>
      <c r="BF165" s="30">
        <f>+Model!BG177+Model!BG402</f>
        <v>3.895878797</v>
      </c>
      <c r="BG165" s="30">
        <f>+Model!BH177+Model!BH402</f>
        <v>3.798481827</v>
      </c>
      <c r="BH165" s="30">
        <f>+Model!BI177+Model!BI402</f>
        <v>3.703519781</v>
      </c>
      <c r="BI165" s="30">
        <f>+Model!BJ177+Model!BJ402</f>
        <v>3.610931787</v>
      </c>
      <c r="BJ165" s="30">
        <f>+Model!BK177+Model!BK402</f>
        <v>3.520658492</v>
      </c>
      <c r="BK165" s="30">
        <f>+Model!BL177+Model!BL402</f>
        <v>3.43264203</v>
      </c>
      <c r="BL165" s="30">
        <f>+Model!BM177+Model!BM402</f>
        <v>3.346825979</v>
      </c>
      <c r="BM165" s="30">
        <f>+Model!BN177+Model!BN402</f>
        <v>3.26315533</v>
      </c>
    </row>
    <row r="166" ht="14.25" customHeight="1">
      <c r="B166" s="50">
        <f t="shared" si="84"/>
        <v>17</v>
      </c>
      <c r="C166" s="24">
        <f t="shared" si="85"/>
        <v>2</v>
      </c>
      <c r="F166" s="30">
        <f>+Model!G178+Model!G403</f>
        <v>0</v>
      </c>
      <c r="G166" s="30">
        <f>+Model!H178+Model!H403</f>
        <v>0</v>
      </c>
      <c r="H166" s="30">
        <f>+Model!I178+Model!I403</f>
        <v>0</v>
      </c>
      <c r="I166" s="30">
        <f>+Model!J178+Model!J403</f>
        <v>0</v>
      </c>
      <c r="J166" s="30">
        <f>+Model!K178+Model!K403</f>
        <v>0</v>
      </c>
      <c r="K166" s="30">
        <f>+Model!L178+Model!L403</f>
        <v>0</v>
      </c>
      <c r="L166" s="30">
        <f>+Model!M178+Model!M403</f>
        <v>0</v>
      </c>
      <c r="M166" s="30">
        <f>+Model!N178+Model!N403</f>
        <v>0</v>
      </c>
      <c r="N166" s="30">
        <f>+Model!O178+Model!O403</f>
        <v>0</v>
      </c>
      <c r="O166" s="30">
        <f>+Model!P178+Model!P403</f>
        <v>0</v>
      </c>
      <c r="P166" s="30">
        <f>+Model!Q178+Model!Q403</f>
        <v>0</v>
      </c>
      <c r="Q166" s="30">
        <f>+Model!R178+Model!R403</f>
        <v>0</v>
      </c>
      <c r="R166" s="30">
        <f>+Model!S178+Model!S403</f>
        <v>0</v>
      </c>
      <c r="S166" s="30">
        <f>+Model!T178+Model!T403</f>
        <v>0</v>
      </c>
      <c r="T166" s="30">
        <f>+Model!U178+Model!U403</f>
        <v>0</v>
      </c>
      <c r="U166" s="30">
        <f>+Model!V178+Model!V403</f>
        <v>0</v>
      </c>
      <c r="V166" s="30">
        <f>+Model!W178+Model!W403</f>
        <v>14.67130794</v>
      </c>
      <c r="W166" s="30">
        <f>+Model!X178+Model!X403</f>
        <v>14.1211339</v>
      </c>
      <c r="X166" s="30">
        <f>+Model!Y178+Model!Y403</f>
        <v>13.59159137</v>
      </c>
      <c r="Y166" s="30">
        <f>+Model!Z178+Model!Z403</f>
        <v>13.0819067</v>
      </c>
      <c r="Z166" s="30">
        <f>+Model!AA178+Model!AA403</f>
        <v>12.5913352</v>
      </c>
      <c r="AA166" s="30">
        <f>+Model!AB178+Model!AB403</f>
        <v>12.11916013</v>
      </c>
      <c r="AB166" s="30">
        <f>+Model!AC178+Model!AC403</f>
        <v>11.66469162</v>
      </c>
      <c r="AC166" s="30">
        <f>+Model!AD178+Model!AD403</f>
        <v>11.22726569</v>
      </c>
      <c r="AD166" s="30">
        <f>+Model!AE178+Model!AE403</f>
        <v>10.8530235</v>
      </c>
      <c r="AE166" s="30">
        <f>+Model!AF178+Model!AF403</f>
        <v>10.49125605</v>
      </c>
      <c r="AF166" s="30">
        <f>+Model!AG178+Model!AG403</f>
        <v>10.14154751</v>
      </c>
      <c r="AG166" s="30">
        <f>+Model!AH178+Model!AH403</f>
        <v>9.803495928</v>
      </c>
      <c r="AH166" s="30">
        <f>+Model!AI178+Model!AI403</f>
        <v>9.47671273</v>
      </c>
      <c r="AI166" s="30">
        <f>+Model!AJ178+Model!AJ403</f>
        <v>9.160822306</v>
      </c>
      <c r="AJ166" s="30">
        <f>+Model!AK178+Model!AK403</f>
        <v>8.855461562</v>
      </c>
      <c r="AK166" s="30">
        <f>+Model!AL178+Model!AL403</f>
        <v>8.56027951</v>
      </c>
      <c r="AL166" s="30">
        <f>+Model!AM178+Model!AM403</f>
        <v>8.27493686</v>
      </c>
      <c r="AM166" s="30">
        <f>+Model!AN178+Model!AN403</f>
        <v>7.999105631</v>
      </c>
      <c r="AN166" s="30">
        <f>+Model!AO178+Model!AO403</f>
        <v>7.732468777</v>
      </c>
      <c r="AO166" s="30">
        <f>+Model!AP178+Model!AP403</f>
        <v>7.474719818</v>
      </c>
      <c r="AP166" s="30">
        <f>+Model!AQ178+Model!AQ403</f>
        <v>7.256707156</v>
      </c>
      <c r="AQ166" s="30">
        <f>+Model!AR178+Model!AR403</f>
        <v>7.045053198</v>
      </c>
      <c r="AR166" s="30">
        <f>+Model!AS178+Model!AS403</f>
        <v>6.839572479</v>
      </c>
      <c r="AS166" s="30">
        <f>+Model!AT178+Model!AT403</f>
        <v>6.640084949</v>
      </c>
      <c r="AT166" s="30">
        <f>+Model!AU178+Model!AU403</f>
        <v>6.446415804</v>
      </c>
      <c r="AU166" s="30">
        <f>+Model!AV178+Model!AV403</f>
        <v>6.258395343</v>
      </c>
      <c r="AV166" s="30">
        <f>+Model!AW178+Model!AW403</f>
        <v>6.075858813</v>
      </c>
      <c r="AW166" s="30">
        <f>+Model!AX178+Model!AX403</f>
        <v>5.898646264</v>
      </c>
      <c r="AX166" s="30">
        <f>+Model!AY178+Model!AY403</f>
        <v>5.726602415</v>
      </c>
      <c r="AY166" s="30">
        <f>+Model!AZ178+Model!AZ403</f>
        <v>5.559576511</v>
      </c>
      <c r="AZ166" s="30">
        <f>+Model!BA178+Model!BA403</f>
        <v>5.397422196</v>
      </c>
      <c r="BA166" s="30">
        <f>+Model!BB178+Model!BB403</f>
        <v>5.239997382</v>
      </c>
      <c r="BB166" s="30">
        <f>+Model!BC178+Model!BC403</f>
        <v>5.108997447</v>
      </c>
      <c r="BC166" s="30">
        <f>+Model!BD178+Model!BD403</f>
        <v>4.981272511</v>
      </c>
      <c r="BD166" s="30">
        <f>+Model!BE178+Model!BE403</f>
        <v>4.856740698</v>
      </c>
      <c r="BE166" s="30">
        <f>+Model!BF178+Model!BF403</f>
        <v>4.735322181</v>
      </c>
      <c r="BF166" s="30">
        <f>+Model!BG178+Model!BG403</f>
        <v>4.616939126</v>
      </c>
      <c r="BG166" s="30">
        <f>+Model!BH178+Model!BH403</f>
        <v>4.501515648</v>
      </c>
      <c r="BH166" s="30">
        <f>+Model!BI178+Model!BI403</f>
        <v>4.388977757</v>
      </c>
      <c r="BI166" s="30">
        <f>+Model!BJ178+Model!BJ403</f>
        <v>4.279253313</v>
      </c>
      <c r="BJ166" s="30">
        <f>+Model!BK178+Model!BK403</f>
        <v>4.17227198</v>
      </c>
      <c r="BK166" s="30">
        <f>+Model!BL178+Model!BL403</f>
        <v>4.067965181</v>
      </c>
      <c r="BL166" s="30">
        <f>+Model!BM178+Model!BM403</f>
        <v>3.966266051</v>
      </c>
      <c r="BM166" s="30">
        <f>+Model!BN178+Model!BN403</f>
        <v>3.8671094</v>
      </c>
    </row>
    <row r="167" ht="14.25" customHeight="1">
      <c r="B167" s="50">
        <f t="shared" si="84"/>
        <v>18</v>
      </c>
      <c r="C167" s="24">
        <f t="shared" si="85"/>
        <v>2</v>
      </c>
      <c r="F167" s="30">
        <f>+Model!G179+Model!G404</f>
        <v>0</v>
      </c>
      <c r="G167" s="30">
        <f>+Model!H179+Model!H404</f>
        <v>0</v>
      </c>
      <c r="H167" s="30">
        <f>+Model!I179+Model!I404</f>
        <v>0</v>
      </c>
      <c r="I167" s="30">
        <f>+Model!J179+Model!J404</f>
        <v>0</v>
      </c>
      <c r="J167" s="30">
        <f>+Model!K179+Model!K404</f>
        <v>0</v>
      </c>
      <c r="K167" s="30">
        <f>+Model!L179+Model!L404</f>
        <v>0</v>
      </c>
      <c r="L167" s="30">
        <f>+Model!M179+Model!M404</f>
        <v>0</v>
      </c>
      <c r="M167" s="30">
        <f>+Model!N179+Model!N404</f>
        <v>0</v>
      </c>
      <c r="N167" s="30">
        <f>+Model!O179+Model!O404</f>
        <v>0</v>
      </c>
      <c r="O167" s="30">
        <f>+Model!P179+Model!P404</f>
        <v>0</v>
      </c>
      <c r="P167" s="30">
        <f>+Model!Q179+Model!Q404</f>
        <v>0</v>
      </c>
      <c r="Q167" s="30">
        <f>+Model!R179+Model!R404</f>
        <v>0</v>
      </c>
      <c r="R167" s="30">
        <f>+Model!S179+Model!S404</f>
        <v>0</v>
      </c>
      <c r="S167" s="30">
        <f>+Model!T179+Model!T404</f>
        <v>0</v>
      </c>
      <c r="T167" s="30">
        <f>+Model!U179+Model!U404</f>
        <v>0</v>
      </c>
      <c r="U167" s="30">
        <f>+Model!V179+Model!V404</f>
        <v>0</v>
      </c>
      <c r="V167" s="30">
        <f>+Model!W179+Model!W404</f>
        <v>0</v>
      </c>
      <c r="W167" s="30">
        <f>+Model!X179+Model!X404</f>
        <v>15.00501258</v>
      </c>
      <c r="X167" s="30">
        <f>+Model!Y179+Model!Y404</f>
        <v>14.44232461</v>
      </c>
      <c r="Y167" s="30">
        <f>+Model!Z179+Model!Z404</f>
        <v>13.90073743</v>
      </c>
      <c r="Z167" s="30">
        <f>+Model!AA179+Model!AA404</f>
        <v>13.37945978</v>
      </c>
      <c r="AA167" s="30">
        <f>+Model!AB179+Model!AB404</f>
        <v>12.87773004</v>
      </c>
      <c r="AB167" s="30">
        <f>+Model!AC179+Model!AC404</f>
        <v>12.39481516</v>
      </c>
      <c r="AC167" s="30">
        <f>+Model!AD179+Model!AD404</f>
        <v>11.93000959</v>
      </c>
      <c r="AD167" s="30">
        <f>+Model!AE179+Model!AE404</f>
        <v>11.53234261</v>
      </c>
      <c r="AE167" s="30">
        <f>+Model!AF179+Model!AF404</f>
        <v>11.14793119</v>
      </c>
      <c r="AF167" s="30">
        <f>+Model!AG179+Model!AG404</f>
        <v>10.77633348</v>
      </c>
      <c r="AG167" s="30">
        <f>+Model!AH179+Model!AH404</f>
        <v>10.41712236</v>
      </c>
      <c r="AH167" s="30">
        <f>+Model!AI179+Model!AI404</f>
        <v>10.06988495</v>
      </c>
      <c r="AI167" s="30">
        <f>+Model!AJ179+Model!AJ404</f>
        <v>9.734222121</v>
      </c>
      <c r="AJ167" s="30">
        <f>+Model!AK179+Model!AK404</f>
        <v>9.40974805</v>
      </c>
      <c r="AK167" s="30">
        <f>+Model!AL179+Model!AL404</f>
        <v>9.096089782</v>
      </c>
      <c r="AL167" s="30">
        <f>+Model!AM179+Model!AM404</f>
        <v>8.792886789</v>
      </c>
      <c r="AM167" s="30">
        <f>+Model!AN179+Model!AN404</f>
        <v>8.499790563</v>
      </c>
      <c r="AN167" s="30">
        <f>+Model!AO179+Model!AO404</f>
        <v>8.21646421</v>
      </c>
      <c r="AO167" s="30">
        <f>+Model!AP179+Model!AP404</f>
        <v>7.94258207</v>
      </c>
      <c r="AP167" s="30">
        <f>+Model!AQ179+Model!AQ404</f>
        <v>7.710923426</v>
      </c>
      <c r="AQ167" s="30">
        <f>+Model!AR179+Model!AR404</f>
        <v>7.486021493</v>
      </c>
      <c r="AR167" s="30">
        <f>+Model!AS179+Model!AS404</f>
        <v>7.2676792</v>
      </c>
      <c r="AS167" s="30">
        <f>+Model!AT179+Model!AT404</f>
        <v>7.055705223</v>
      </c>
      <c r="AT167" s="30">
        <f>+Model!AU179+Model!AU404</f>
        <v>6.849913821</v>
      </c>
      <c r="AU167" s="30">
        <f>+Model!AV179+Model!AV404</f>
        <v>6.650124668</v>
      </c>
      <c r="AV167" s="30">
        <f>+Model!AW179+Model!AW404</f>
        <v>6.456162698</v>
      </c>
      <c r="AW167" s="30">
        <f>+Model!AX179+Model!AX404</f>
        <v>6.267857953</v>
      </c>
      <c r="AX167" s="30">
        <f>+Model!AY179+Model!AY404</f>
        <v>6.085045429</v>
      </c>
      <c r="AY167" s="30">
        <f>+Model!AZ179+Model!AZ404</f>
        <v>5.907564937</v>
      </c>
      <c r="AZ167" s="30">
        <f>+Model!BA179+Model!BA404</f>
        <v>5.73526096</v>
      </c>
      <c r="BA167" s="30">
        <f>+Model!BB179+Model!BB404</f>
        <v>5.567982515</v>
      </c>
      <c r="BB167" s="30">
        <f>+Model!BC179+Model!BC404</f>
        <v>5.428782952</v>
      </c>
      <c r="BC167" s="30">
        <f>+Model!BD179+Model!BD404</f>
        <v>5.293063379</v>
      </c>
      <c r="BD167" s="30">
        <f>+Model!BE179+Model!BE404</f>
        <v>5.160736794</v>
      </c>
      <c r="BE167" s="30">
        <f>+Model!BF179+Model!BF404</f>
        <v>5.031718374</v>
      </c>
      <c r="BF167" s="30">
        <f>+Model!BG179+Model!BG404</f>
        <v>4.905925415</v>
      </c>
      <c r="BG167" s="30">
        <f>+Model!BH179+Model!BH404</f>
        <v>4.78327728</v>
      </c>
      <c r="BH167" s="30">
        <f>+Model!BI179+Model!BI404</f>
        <v>4.663695348</v>
      </c>
      <c r="BI167" s="30">
        <f>+Model!BJ179+Model!BJ404</f>
        <v>4.547102964</v>
      </c>
      <c r="BJ167" s="30">
        <f>+Model!BK179+Model!BK404</f>
        <v>4.43342539</v>
      </c>
      <c r="BK167" s="30">
        <f>+Model!BL179+Model!BL404</f>
        <v>4.322589755</v>
      </c>
      <c r="BL167" s="30">
        <f>+Model!BM179+Model!BM404</f>
        <v>4.214525011</v>
      </c>
      <c r="BM167" s="30">
        <f>+Model!BN179+Model!BN404</f>
        <v>4.109161886</v>
      </c>
    </row>
    <row r="168" ht="14.25" customHeight="1">
      <c r="B168" s="50">
        <f t="shared" si="84"/>
        <v>19</v>
      </c>
      <c r="C168" s="24">
        <f t="shared" si="85"/>
        <v>2</v>
      </c>
      <c r="F168" s="30">
        <f>+Model!G180+Model!G405</f>
        <v>0</v>
      </c>
      <c r="G168" s="30">
        <f>+Model!H180+Model!H405</f>
        <v>0</v>
      </c>
      <c r="H168" s="30">
        <f>+Model!I180+Model!I405</f>
        <v>0</v>
      </c>
      <c r="I168" s="30">
        <f>+Model!J180+Model!J405</f>
        <v>0</v>
      </c>
      <c r="J168" s="30">
        <f>+Model!K180+Model!K405</f>
        <v>0</v>
      </c>
      <c r="K168" s="30">
        <f>+Model!L180+Model!L405</f>
        <v>0</v>
      </c>
      <c r="L168" s="30">
        <f>+Model!M180+Model!M405</f>
        <v>0</v>
      </c>
      <c r="M168" s="30">
        <f>+Model!N180+Model!N405</f>
        <v>0</v>
      </c>
      <c r="N168" s="30">
        <f>+Model!O180+Model!O405</f>
        <v>0</v>
      </c>
      <c r="O168" s="30">
        <f>+Model!P180+Model!P405</f>
        <v>0</v>
      </c>
      <c r="P168" s="30">
        <f>+Model!Q180+Model!Q405</f>
        <v>0</v>
      </c>
      <c r="Q168" s="30">
        <f>+Model!R180+Model!R405</f>
        <v>0</v>
      </c>
      <c r="R168" s="30">
        <f>+Model!S180+Model!S405</f>
        <v>0</v>
      </c>
      <c r="S168" s="30">
        <f>+Model!T180+Model!T405</f>
        <v>0</v>
      </c>
      <c r="T168" s="30">
        <f>+Model!U180+Model!U405</f>
        <v>0</v>
      </c>
      <c r="U168" s="30">
        <f>+Model!V180+Model!V405</f>
        <v>0</v>
      </c>
      <c r="V168" s="30">
        <f>+Model!W180+Model!W405</f>
        <v>0</v>
      </c>
      <c r="W168" s="30">
        <f>+Model!X180+Model!X405</f>
        <v>0</v>
      </c>
      <c r="X168" s="30">
        <f>+Model!Y180+Model!Y405</f>
        <v>16.86541358</v>
      </c>
      <c r="Y168" s="30">
        <f>+Model!Z180+Model!Z405</f>
        <v>16.23296058</v>
      </c>
      <c r="Z168" s="30">
        <f>+Model!AA180+Model!AA405</f>
        <v>15.62422455</v>
      </c>
      <c r="AA168" s="30">
        <f>+Model!AB180+Model!AB405</f>
        <v>15.03831613</v>
      </c>
      <c r="AB168" s="30">
        <f>+Model!AC180+Model!AC405</f>
        <v>14.47437928</v>
      </c>
      <c r="AC168" s="30">
        <f>+Model!AD180+Model!AD405</f>
        <v>13.93159006</v>
      </c>
      <c r="AD168" s="30">
        <f>+Model!AE180+Model!AE405</f>
        <v>13.46720372</v>
      </c>
      <c r="AE168" s="30">
        <f>+Model!AF180+Model!AF405</f>
        <v>13.01829693</v>
      </c>
      <c r="AF168" s="30">
        <f>+Model!AG180+Model!AG405</f>
        <v>12.5843537</v>
      </c>
      <c r="AG168" s="30">
        <f>+Model!AH180+Model!AH405</f>
        <v>12.16487524</v>
      </c>
      <c r="AH168" s="30">
        <f>+Model!AI180+Model!AI405</f>
        <v>11.7593794</v>
      </c>
      <c r="AI168" s="30">
        <f>+Model!AJ180+Model!AJ405</f>
        <v>11.36740009</v>
      </c>
      <c r="AJ168" s="30">
        <f>+Model!AK180+Model!AK405</f>
        <v>10.98848675</v>
      </c>
      <c r="AK168" s="30">
        <f>+Model!AL180+Model!AL405</f>
        <v>10.62220386</v>
      </c>
      <c r="AL168" s="30">
        <f>+Model!AM180+Model!AM405</f>
        <v>10.2681304</v>
      </c>
      <c r="AM168" s="30">
        <f>+Model!AN180+Model!AN405</f>
        <v>9.925859384</v>
      </c>
      <c r="AN168" s="30">
        <f>+Model!AO180+Model!AO405</f>
        <v>9.594997404</v>
      </c>
      <c r="AO168" s="30">
        <f>+Model!AP180+Model!AP405</f>
        <v>9.275164157</v>
      </c>
      <c r="AP168" s="30">
        <f>+Model!AQ180+Model!AQ405</f>
        <v>9.004638536</v>
      </c>
      <c r="AQ168" s="30">
        <f>+Model!AR180+Model!AR405</f>
        <v>8.742003246</v>
      </c>
      <c r="AR168" s="30">
        <f>+Model!AS180+Model!AS405</f>
        <v>8.487028151</v>
      </c>
      <c r="AS168" s="30">
        <f>+Model!AT180+Model!AT405</f>
        <v>8.23948983</v>
      </c>
      <c r="AT168" s="30">
        <f>+Model!AU180+Model!AU405</f>
        <v>7.999171376</v>
      </c>
      <c r="AU168" s="30">
        <f>+Model!AV180+Model!AV405</f>
        <v>7.765862211</v>
      </c>
      <c r="AV168" s="30">
        <f>+Model!AW180+Model!AW405</f>
        <v>7.539357897</v>
      </c>
      <c r="AW168" s="30">
        <f>+Model!AX180+Model!AX405</f>
        <v>7.319459958</v>
      </c>
      <c r="AX168" s="30">
        <f>+Model!AY180+Model!AY405</f>
        <v>7.105975709</v>
      </c>
      <c r="AY168" s="30">
        <f>+Model!AZ180+Model!AZ405</f>
        <v>6.898718085</v>
      </c>
      <c r="AZ168" s="30">
        <f>+Model!BA180+Model!BA405</f>
        <v>6.697505474</v>
      </c>
      <c r="BA168" s="30">
        <f>+Model!BB180+Model!BB405</f>
        <v>6.502161564</v>
      </c>
      <c r="BB168" s="30">
        <f>+Model!BC180+Model!BC405</f>
        <v>6.339607525</v>
      </c>
      <c r="BC168" s="30">
        <f>+Model!BD180+Model!BD405</f>
        <v>6.181117337</v>
      </c>
      <c r="BD168" s="30">
        <f>+Model!BE180+Model!BE405</f>
        <v>6.026589403</v>
      </c>
      <c r="BE168" s="30">
        <f>+Model!BF180+Model!BF405</f>
        <v>5.875924668</v>
      </c>
      <c r="BF168" s="30">
        <f>+Model!BG180+Model!BG405</f>
        <v>5.729026552</v>
      </c>
      <c r="BG168" s="30">
        <f>+Model!BH180+Model!BH405</f>
        <v>5.585800888</v>
      </c>
      <c r="BH168" s="30">
        <f>+Model!BI180+Model!BI405</f>
        <v>5.446155866</v>
      </c>
      <c r="BI168" s="30">
        <f>+Model!BJ180+Model!BJ405</f>
        <v>5.310001969</v>
      </c>
      <c r="BJ168" s="30">
        <f>+Model!BK180+Model!BK405</f>
        <v>5.17725192</v>
      </c>
      <c r="BK168" s="30">
        <f>+Model!BL180+Model!BL405</f>
        <v>5.047820622</v>
      </c>
      <c r="BL168" s="30">
        <f>+Model!BM180+Model!BM405</f>
        <v>4.921625106</v>
      </c>
      <c r="BM168" s="30">
        <f>+Model!BN180+Model!BN405</f>
        <v>4.798584479</v>
      </c>
    </row>
    <row r="169" ht="14.25" customHeight="1">
      <c r="B169" s="50">
        <f t="shared" si="84"/>
        <v>20</v>
      </c>
      <c r="C169" s="24">
        <f t="shared" si="85"/>
        <v>2</v>
      </c>
      <c r="F169" s="30">
        <f>+Model!G181+Model!G406</f>
        <v>0</v>
      </c>
      <c r="G169" s="30">
        <f>+Model!H181+Model!H406</f>
        <v>0</v>
      </c>
      <c r="H169" s="30">
        <f>+Model!I181+Model!I406</f>
        <v>0</v>
      </c>
      <c r="I169" s="30">
        <f>+Model!J181+Model!J406</f>
        <v>0</v>
      </c>
      <c r="J169" s="30">
        <f>+Model!K181+Model!K406</f>
        <v>0</v>
      </c>
      <c r="K169" s="30">
        <f>+Model!L181+Model!L406</f>
        <v>0</v>
      </c>
      <c r="L169" s="30">
        <f>+Model!M181+Model!M406</f>
        <v>0</v>
      </c>
      <c r="M169" s="30">
        <f>+Model!N181+Model!N406</f>
        <v>0</v>
      </c>
      <c r="N169" s="30">
        <f>+Model!O181+Model!O406</f>
        <v>0</v>
      </c>
      <c r="O169" s="30">
        <f>+Model!P181+Model!P406</f>
        <v>0</v>
      </c>
      <c r="P169" s="30">
        <f>+Model!Q181+Model!Q406</f>
        <v>0</v>
      </c>
      <c r="Q169" s="30">
        <f>+Model!R181+Model!R406</f>
        <v>0</v>
      </c>
      <c r="R169" s="30">
        <f>+Model!S181+Model!S406</f>
        <v>0</v>
      </c>
      <c r="S169" s="30">
        <f>+Model!T181+Model!T406</f>
        <v>0</v>
      </c>
      <c r="T169" s="30">
        <f>+Model!U181+Model!U406</f>
        <v>0</v>
      </c>
      <c r="U169" s="30">
        <f>+Model!V181+Model!V406</f>
        <v>0</v>
      </c>
      <c r="V169" s="30">
        <f>+Model!W181+Model!W406</f>
        <v>0</v>
      </c>
      <c r="W169" s="30">
        <f>+Model!X181+Model!X406</f>
        <v>0</v>
      </c>
      <c r="X169" s="30">
        <f>+Model!Y181+Model!Y406</f>
        <v>0</v>
      </c>
      <c r="Y169" s="30">
        <f>+Model!Z181+Model!Z406</f>
        <v>17.25464667</v>
      </c>
      <c r="Z169" s="30">
        <f>+Model!AA181+Model!AA406</f>
        <v>16.60759742</v>
      </c>
      <c r="AA169" s="30">
        <f>+Model!AB181+Model!AB406</f>
        <v>15.98481252</v>
      </c>
      <c r="AB169" s="30">
        <f>+Model!AC181+Model!AC406</f>
        <v>15.38538205</v>
      </c>
      <c r="AC169" s="30">
        <f>+Model!AD181+Model!AD406</f>
        <v>14.80843022</v>
      </c>
      <c r="AD169" s="30">
        <f>+Model!AE181+Model!AE406</f>
        <v>14.31481588</v>
      </c>
      <c r="AE169" s="30">
        <f>+Model!AF181+Model!AF406</f>
        <v>13.83765535</v>
      </c>
      <c r="AF169" s="30">
        <f>+Model!AG181+Model!AG406</f>
        <v>13.37640017</v>
      </c>
      <c r="AG169" s="30">
        <f>+Model!AH181+Model!AH406</f>
        <v>12.93052017</v>
      </c>
      <c r="AH169" s="30">
        <f>+Model!AI181+Model!AI406</f>
        <v>12.49950283</v>
      </c>
      <c r="AI169" s="30">
        <f>+Model!AJ181+Model!AJ406</f>
        <v>12.08285273</v>
      </c>
      <c r="AJ169" s="30">
        <f>+Model!AK181+Model!AK406</f>
        <v>11.68009098</v>
      </c>
      <c r="AK169" s="30">
        <f>+Model!AL181+Model!AL406</f>
        <v>11.29075461</v>
      </c>
      <c r="AL169" s="30">
        <f>+Model!AM181+Model!AM406</f>
        <v>10.91439612</v>
      </c>
      <c r="AM169" s="30">
        <f>+Model!AN181+Model!AN406</f>
        <v>10.55058292</v>
      </c>
      <c r="AN169" s="30">
        <f>+Model!AO181+Model!AO406</f>
        <v>10.19889682</v>
      </c>
      <c r="AO169" s="30">
        <f>+Model!AP181+Model!AP406</f>
        <v>9.858933595</v>
      </c>
      <c r="AP169" s="30">
        <f>+Model!AQ181+Model!AQ406</f>
        <v>9.571381365</v>
      </c>
      <c r="AQ169" s="30">
        <f>+Model!AR181+Model!AR406</f>
        <v>9.292216075</v>
      </c>
      <c r="AR169" s="30">
        <f>+Model!AS181+Model!AS406</f>
        <v>9.021193106</v>
      </c>
      <c r="AS169" s="30">
        <f>+Model!AT181+Model!AT406</f>
        <v>8.758074974</v>
      </c>
      <c r="AT169" s="30">
        <f>+Model!AU181+Model!AU406</f>
        <v>8.502631121</v>
      </c>
      <c r="AU169" s="30">
        <f>+Model!AV181+Model!AV406</f>
        <v>8.254637713</v>
      </c>
      <c r="AV169" s="30">
        <f>+Model!AW181+Model!AW406</f>
        <v>8.013877446</v>
      </c>
      <c r="AW169" s="30">
        <f>+Model!AX181+Model!AX406</f>
        <v>7.780139354</v>
      </c>
      <c r="AX169" s="30">
        <f>+Model!AY181+Model!AY406</f>
        <v>7.553218623</v>
      </c>
      <c r="AY169" s="30">
        <f>+Model!AZ181+Model!AZ406</f>
        <v>7.332916413</v>
      </c>
      <c r="AZ169" s="30">
        <f>+Model!BA181+Model!BA406</f>
        <v>7.119039684</v>
      </c>
      <c r="BA169" s="30">
        <f>+Model!BB181+Model!BB406</f>
        <v>6.911401027</v>
      </c>
      <c r="BB169" s="30">
        <f>+Model!BC181+Model!BC406</f>
        <v>6.738616001</v>
      </c>
      <c r="BC169" s="30">
        <f>+Model!BD181+Model!BD406</f>
        <v>6.570150601</v>
      </c>
      <c r="BD169" s="30">
        <f>+Model!BE181+Model!BE406</f>
        <v>6.405896836</v>
      </c>
      <c r="BE169" s="30">
        <f>+Model!BF181+Model!BF406</f>
        <v>6.245749415</v>
      </c>
      <c r="BF169" s="30">
        <f>+Model!BG181+Model!BG406</f>
        <v>6.08960568</v>
      </c>
      <c r="BG169" s="30">
        <f>+Model!BH181+Model!BH406</f>
        <v>5.937365538</v>
      </c>
      <c r="BH169" s="30">
        <f>+Model!BI181+Model!BI406</f>
        <v>5.788931399</v>
      </c>
      <c r="BI169" s="30">
        <f>+Model!BJ181+Model!BJ406</f>
        <v>5.644208114</v>
      </c>
      <c r="BJ169" s="30">
        <f>+Model!BK181+Model!BK406</f>
        <v>5.503102912</v>
      </c>
      <c r="BK169" s="30">
        <f>+Model!BL181+Model!BL406</f>
        <v>5.365525339</v>
      </c>
      <c r="BL169" s="30">
        <f>+Model!BM181+Model!BM406</f>
        <v>5.231387205</v>
      </c>
      <c r="BM169" s="30">
        <f>+Model!BN181+Model!BN406</f>
        <v>5.100602525</v>
      </c>
    </row>
    <row r="170" ht="14.25" customHeight="1">
      <c r="B170" s="50">
        <f t="shared" si="84"/>
        <v>21</v>
      </c>
      <c r="C170" s="24">
        <f t="shared" si="85"/>
        <v>2</v>
      </c>
      <c r="F170" s="30">
        <f>+Model!G182+Model!G407</f>
        <v>0</v>
      </c>
      <c r="G170" s="30">
        <f>+Model!H182+Model!H407</f>
        <v>0</v>
      </c>
      <c r="H170" s="30">
        <f>+Model!I182+Model!I407</f>
        <v>0</v>
      </c>
      <c r="I170" s="30">
        <f>+Model!J182+Model!J407</f>
        <v>0</v>
      </c>
      <c r="J170" s="30">
        <f>+Model!K182+Model!K407</f>
        <v>0</v>
      </c>
      <c r="K170" s="30">
        <f>+Model!L182+Model!L407</f>
        <v>0</v>
      </c>
      <c r="L170" s="30">
        <f>+Model!M182+Model!M407</f>
        <v>0</v>
      </c>
      <c r="M170" s="30">
        <f>+Model!N182+Model!N407</f>
        <v>0</v>
      </c>
      <c r="N170" s="30">
        <f>+Model!O182+Model!O407</f>
        <v>0</v>
      </c>
      <c r="O170" s="30">
        <f>+Model!P182+Model!P407</f>
        <v>0</v>
      </c>
      <c r="P170" s="30">
        <f>+Model!Q182+Model!Q407</f>
        <v>0</v>
      </c>
      <c r="Q170" s="30">
        <f>+Model!R182+Model!R407</f>
        <v>0</v>
      </c>
      <c r="R170" s="30">
        <f>+Model!S182+Model!S407</f>
        <v>0</v>
      </c>
      <c r="S170" s="30">
        <f>+Model!T182+Model!T407</f>
        <v>0</v>
      </c>
      <c r="T170" s="30">
        <f>+Model!U182+Model!U407</f>
        <v>0</v>
      </c>
      <c r="U170" s="30">
        <f>+Model!V182+Model!V407</f>
        <v>0</v>
      </c>
      <c r="V170" s="30">
        <f>+Model!W182+Model!W407</f>
        <v>0</v>
      </c>
      <c r="W170" s="30">
        <f>+Model!X182+Model!X407</f>
        <v>0</v>
      </c>
      <c r="X170" s="30">
        <f>+Model!Y182+Model!Y407</f>
        <v>0</v>
      </c>
      <c r="Y170" s="30">
        <f>+Model!Z182+Model!Z407</f>
        <v>0</v>
      </c>
      <c r="Z170" s="30">
        <f>+Model!AA182+Model!AA407</f>
        <v>19.17501841</v>
      </c>
      <c r="AA170" s="30">
        <f>+Model!AB182+Model!AB407</f>
        <v>18.45595521</v>
      </c>
      <c r="AB170" s="30">
        <f>+Model!AC182+Model!AC407</f>
        <v>17.76385689</v>
      </c>
      <c r="AC170" s="30">
        <f>+Model!AD182+Model!AD407</f>
        <v>17.09771226</v>
      </c>
      <c r="AD170" s="30">
        <f>+Model!AE182+Model!AE407</f>
        <v>16.52778852</v>
      </c>
      <c r="AE170" s="30">
        <f>+Model!AF182+Model!AF407</f>
        <v>15.97686223</v>
      </c>
      <c r="AF170" s="30">
        <f>+Model!AG182+Model!AG407</f>
        <v>15.44430016</v>
      </c>
      <c r="AG170" s="30">
        <f>+Model!AH182+Model!AH407</f>
        <v>14.92949016</v>
      </c>
      <c r="AH170" s="30">
        <f>+Model!AI182+Model!AI407</f>
        <v>14.43184048</v>
      </c>
      <c r="AI170" s="30">
        <f>+Model!AJ182+Model!AJ407</f>
        <v>13.95077913</v>
      </c>
      <c r="AJ170" s="30">
        <f>+Model!AK182+Model!AK407</f>
        <v>13.48575316</v>
      </c>
      <c r="AK170" s="30">
        <f>+Model!AL182+Model!AL407</f>
        <v>13.03622806</v>
      </c>
      <c r="AL170" s="30">
        <f>+Model!AM182+Model!AM407</f>
        <v>12.60168712</v>
      </c>
      <c r="AM170" s="30">
        <f>+Model!AN182+Model!AN407</f>
        <v>12.18163088</v>
      </c>
      <c r="AN170" s="30">
        <f>+Model!AO182+Model!AO407</f>
        <v>11.77557652</v>
      </c>
      <c r="AO170" s="30">
        <f>+Model!AP182+Model!AP407</f>
        <v>11.3830573</v>
      </c>
      <c r="AP170" s="30">
        <f>+Model!AQ182+Model!AQ407</f>
        <v>11.05105147</v>
      </c>
      <c r="AQ170" s="30">
        <f>+Model!AR182+Model!AR407</f>
        <v>10.72872913</v>
      </c>
      <c r="AR170" s="30">
        <f>+Model!AS182+Model!AS407</f>
        <v>10.41580787</v>
      </c>
      <c r="AS170" s="30">
        <f>+Model!AT182+Model!AT407</f>
        <v>10.11201347</v>
      </c>
      <c r="AT170" s="30">
        <f>+Model!AU182+Model!AU407</f>
        <v>9.817079743</v>
      </c>
      <c r="AU170" s="30">
        <f>+Model!AV182+Model!AV407</f>
        <v>9.530748251</v>
      </c>
      <c r="AV170" s="30">
        <f>+Model!AW182+Model!AW407</f>
        <v>9.252768093</v>
      </c>
      <c r="AW170" s="30">
        <f>+Model!AX182+Model!AX407</f>
        <v>8.982895691</v>
      </c>
      <c r="AX170" s="30">
        <f>+Model!AY182+Model!AY407</f>
        <v>8.720894566</v>
      </c>
      <c r="AY170" s="30">
        <f>+Model!AZ182+Model!AZ407</f>
        <v>8.466535142</v>
      </c>
      <c r="AZ170" s="30">
        <f>+Model!BA182+Model!BA407</f>
        <v>8.219594533</v>
      </c>
      <c r="BA170" s="30">
        <f>+Model!BB182+Model!BB407</f>
        <v>7.979856359</v>
      </c>
      <c r="BB170" s="30">
        <f>+Model!BC182+Model!BC407</f>
        <v>7.78035995</v>
      </c>
      <c r="BC170" s="30">
        <f>+Model!BD182+Model!BD407</f>
        <v>7.585850952</v>
      </c>
      <c r="BD170" s="30">
        <f>+Model!BE182+Model!BE407</f>
        <v>7.396204678</v>
      </c>
      <c r="BE170" s="30">
        <f>+Model!BF182+Model!BF407</f>
        <v>7.211299561</v>
      </c>
      <c r="BF170" s="30">
        <f>+Model!BG182+Model!BG407</f>
        <v>7.031017072</v>
      </c>
      <c r="BG170" s="30">
        <f>+Model!BH182+Model!BH407</f>
        <v>6.855241645</v>
      </c>
      <c r="BH170" s="30">
        <f>+Model!BI182+Model!BI407</f>
        <v>6.683860604</v>
      </c>
      <c r="BI170" s="30">
        <f>+Model!BJ182+Model!BJ407</f>
        <v>6.516764089</v>
      </c>
      <c r="BJ170" s="30">
        <f>+Model!BK182+Model!BK407</f>
        <v>6.353844987</v>
      </c>
      <c r="BK170" s="30">
        <f>+Model!BL182+Model!BL407</f>
        <v>6.194998862</v>
      </c>
      <c r="BL170" s="30">
        <f>+Model!BM182+Model!BM407</f>
        <v>6.04012389</v>
      </c>
      <c r="BM170" s="30">
        <f>+Model!BN182+Model!BN407</f>
        <v>5.889120793</v>
      </c>
    </row>
    <row r="171" ht="14.25" customHeight="1">
      <c r="B171" s="50">
        <f t="shared" si="84"/>
        <v>22</v>
      </c>
      <c r="C171" s="24">
        <f t="shared" si="85"/>
        <v>2</v>
      </c>
      <c r="F171" s="30">
        <f>+Model!G183+Model!G408</f>
        <v>0</v>
      </c>
      <c r="G171" s="30">
        <f>+Model!H183+Model!H408</f>
        <v>0</v>
      </c>
      <c r="H171" s="30">
        <f>+Model!I183+Model!I408</f>
        <v>0</v>
      </c>
      <c r="I171" s="30">
        <f>+Model!J183+Model!J408</f>
        <v>0</v>
      </c>
      <c r="J171" s="30">
        <f>+Model!K183+Model!K408</f>
        <v>0</v>
      </c>
      <c r="K171" s="30">
        <f>+Model!L183+Model!L408</f>
        <v>0</v>
      </c>
      <c r="L171" s="30">
        <f>+Model!M183+Model!M408</f>
        <v>0</v>
      </c>
      <c r="M171" s="30">
        <f>+Model!N183+Model!N408</f>
        <v>0</v>
      </c>
      <c r="N171" s="30">
        <f>+Model!O183+Model!O408</f>
        <v>0</v>
      </c>
      <c r="O171" s="30">
        <f>+Model!P183+Model!P408</f>
        <v>0</v>
      </c>
      <c r="P171" s="30">
        <f>+Model!Q183+Model!Q408</f>
        <v>0</v>
      </c>
      <c r="Q171" s="30">
        <f>+Model!R183+Model!R408</f>
        <v>0</v>
      </c>
      <c r="R171" s="30">
        <f>+Model!S183+Model!S408</f>
        <v>0</v>
      </c>
      <c r="S171" s="30">
        <f>+Model!T183+Model!T408</f>
        <v>0</v>
      </c>
      <c r="T171" s="30">
        <f>+Model!U183+Model!U408</f>
        <v>0</v>
      </c>
      <c r="U171" s="30">
        <f>+Model!V183+Model!V408</f>
        <v>0</v>
      </c>
      <c r="V171" s="30">
        <f>+Model!W183+Model!W408</f>
        <v>0</v>
      </c>
      <c r="W171" s="30">
        <f>+Model!X183+Model!X408</f>
        <v>0</v>
      </c>
      <c r="X171" s="30">
        <f>+Model!Y183+Model!Y408</f>
        <v>0</v>
      </c>
      <c r="Y171" s="30">
        <f>+Model!Z183+Model!Z408</f>
        <v>0</v>
      </c>
      <c r="Z171" s="30">
        <f>+Model!AA183+Model!AA408</f>
        <v>0</v>
      </c>
      <c r="AA171" s="30">
        <f>+Model!AB183+Model!AB408</f>
        <v>19.62901988</v>
      </c>
      <c r="AB171" s="30">
        <f>+Model!AC183+Model!AC408</f>
        <v>18.89293163</v>
      </c>
      <c r="AC171" s="30">
        <f>+Model!AD183+Model!AD408</f>
        <v>18.1844467</v>
      </c>
      <c r="AD171" s="30">
        <f>+Model!AE183+Model!AE408</f>
        <v>17.57829847</v>
      </c>
      <c r="AE171" s="30">
        <f>+Model!AF183+Model!AF408</f>
        <v>16.99235519</v>
      </c>
      <c r="AF171" s="30">
        <f>+Model!AG183+Model!AG408</f>
        <v>16.42594335</v>
      </c>
      <c r="AG171" s="30">
        <f>+Model!AH183+Model!AH408</f>
        <v>15.87841191</v>
      </c>
      <c r="AH171" s="30">
        <f>+Model!AI183+Model!AI408</f>
        <v>15.34913151</v>
      </c>
      <c r="AI171" s="30">
        <f>+Model!AJ183+Model!AJ408</f>
        <v>14.83749379</v>
      </c>
      <c r="AJ171" s="30">
        <f>+Model!AK183+Model!AK408</f>
        <v>14.34291067</v>
      </c>
      <c r="AK171" s="30">
        <f>+Model!AL183+Model!AL408</f>
        <v>13.86481364</v>
      </c>
      <c r="AL171" s="30">
        <f>+Model!AM183+Model!AM408</f>
        <v>13.40265319</v>
      </c>
      <c r="AM171" s="30">
        <f>+Model!AN183+Model!AN408</f>
        <v>12.95589808</v>
      </c>
      <c r="AN171" s="30">
        <f>+Model!AO183+Model!AO408</f>
        <v>12.52403481</v>
      </c>
      <c r="AO171" s="30">
        <f>+Model!AP183+Model!AP408</f>
        <v>12.10656699</v>
      </c>
      <c r="AP171" s="30">
        <f>+Model!AQ183+Model!AQ408</f>
        <v>11.75345878</v>
      </c>
      <c r="AQ171" s="30">
        <f>+Model!AR183+Model!AR408</f>
        <v>11.41064957</v>
      </c>
      <c r="AR171" s="30">
        <f>+Model!AS183+Model!AS408</f>
        <v>11.07783896</v>
      </c>
      <c r="AS171" s="30">
        <f>+Model!AT183+Model!AT408</f>
        <v>10.75473532</v>
      </c>
      <c r="AT171" s="30">
        <f>+Model!AU183+Model!AU408</f>
        <v>10.44105554</v>
      </c>
      <c r="AU171" s="30">
        <f>+Model!AV183+Model!AV408</f>
        <v>10.13652475</v>
      </c>
      <c r="AV171" s="30">
        <f>+Model!AW183+Model!AW408</f>
        <v>9.840876114</v>
      </c>
      <c r="AW171" s="30">
        <f>+Model!AX183+Model!AX408</f>
        <v>9.55385056</v>
      </c>
      <c r="AX171" s="30">
        <f>+Model!AY183+Model!AY408</f>
        <v>9.275196586</v>
      </c>
      <c r="AY171" s="30">
        <f>+Model!AZ183+Model!AZ408</f>
        <v>9.004670019</v>
      </c>
      <c r="AZ171" s="30">
        <f>+Model!BA183+Model!BA408</f>
        <v>8.74203381</v>
      </c>
      <c r="BA171" s="30">
        <f>+Model!BB183+Model!BB408</f>
        <v>8.487057824</v>
      </c>
      <c r="BB171" s="30">
        <f>+Model!BC183+Model!BC408</f>
        <v>8.274881378</v>
      </c>
      <c r="BC171" s="30">
        <f>+Model!BD183+Model!BD408</f>
        <v>8.068009344</v>
      </c>
      <c r="BD171" s="30">
        <f>+Model!BE183+Model!BE408</f>
        <v>7.86630911</v>
      </c>
      <c r="BE171" s="30">
        <f>+Model!BF183+Model!BF408</f>
        <v>7.669651382</v>
      </c>
      <c r="BF171" s="30">
        <f>+Model!BG183+Model!BG408</f>
        <v>7.477910098</v>
      </c>
      <c r="BG171" s="30">
        <f>+Model!BH183+Model!BH408</f>
        <v>7.290962345</v>
      </c>
      <c r="BH171" s="30">
        <f>+Model!BI183+Model!BI408</f>
        <v>7.108688287</v>
      </c>
      <c r="BI171" s="30">
        <f>+Model!BJ183+Model!BJ408</f>
        <v>6.930971079</v>
      </c>
      <c r="BJ171" s="30">
        <f>+Model!BK183+Model!BK408</f>
        <v>6.757696802</v>
      </c>
      <c r="BK171" s="30">
        <f>+Model!BL183+Model!BL408</f>
        <v>6.588754382</v>
      </c>
      <c r="BL171" s="30">
        <f>+Model!BM183+Model!BM408</f>
        <v>6.424035523</v>
      </c>
      <c r="BM171" s="30">
        <f>+Model!BN183+Model!BN408</f>
        <v>6.263434635</v>
      </c>
    </row>
    <row r="172" ht="14.25" customHeight="1">
      <c r="B172" s="50">
        <f t="shared" si="84"/>
        <v>23</v>
      </c>
      <c r="C172" s="24">
        <f t="shared" si="85"/>
        <v>2</v>
      </c>
      <c r="F172" s="30">
        <f>+Model!G184+Model!G409</f>
        <v>0</v>
      </c>
      <c r="G172" s="30">
        <f>+Model!H184+Model!H409</f>
        <v>0</v>
      </c>
      <c r="H172" s="30">
        <f>+Model!I184+Model!I409</f>
        <v>0</v>
      </c>
      <c r="I172" s="30">
        <f>+Model!J184+Model!J409</f>
        <v>0</v>
      </c>
      <c r="J172" s="30">
        <f>+Model!K184+Model!K409</f>
        <v>0</v>
      </c>
      <c r="K172" s="30">
        <f>+Model!L184+Model!L409</f>
        <v>0</v>
      </c>
      <c r="L172" s="30">
        <f>+Model!M184+Model!M409</f>
        <v>0</v>
      </c>
      <c r="M172" s="30">
        <f>+Model!N184+Model!N409</f>
        <v>0</v>
      </c>
      <c r="N172" s="30">
        <f>+Model!O184+Model!O409</f>
        <v>0</v>
      </c>
      <c r="O172" s="30">
        <f>+Model!P184+Model!P409</f>
        <v>0</v>
      </c>
      <c r="P172" s="30">
        <f>+Model!Q184+Model!Q409</f>
        <v>0</v>
      </c>
      <c r="Q172" s="30">
        <f>+Model!R184+Model!R409</f>
        <v>0</v>
      </c>
      <c r="R172" s="30">
        <f>+Model!S184+Model!S409</f>
        <v>0</v>
      </c>
      <c r="S172" s="30">
        <f>+Model!T184+Model!T409</f>
        <v>0</v>
      </c>
      <c r="T172" s="30">
        <f>+Model!U184+Model!U409</f>
        <v>0</v>
      </c>
      <c r="U172" s="30">
        <f>+Model!V184+Model!V409</f>
        <v>0</v>
      </c>
      <c r="V172" s="30">
        <f>+Model!W184+Model!W409</f>
        <v>0</v>
      </c>
      <c r="W172" s="30">
        <f>+Model!X184+Model!X409</f>
        <v>0</v>
      </c>
      <c r="X172" s="30">
        <f>+Model!Y184+Model!Y409</f>
        <v>0</v>
      </c>
      <c r="Y172" s="30">
        <f>+Model!Z184+Model!Z409</f>
        <v>0</v>
      </c>
      <c r="Z172" s="30">
        <f>+Model!AA184+Model!AA409</f>
        <v>0</v>
      </c>
      <c r="AA172" s="30">
        <f>+Model!AB184+Model!AB409</f>
        <v>0</v>
      </c>
      <c r="AB172" s="30">
        <f>+Model!AC184+Model!AC409</f>
        <v>21.61934147</v>
      </c>
      <c r="AC172" s="30">
        <f>+Model!AD184+Model!AD409</f>
        <v>20.80861616</v>
      </c>
      <c r="AD172" s="30">
        <f>+Model!AE184+Model!AE409</f>
        <v>20.11499562</v>
      </c>
      <c r="AE172" s="30">
        <f>+Model!AF184+Model!AF409</f>
        <v>19.44449577</v>
      </c>
      <c r="AF172" s="30">
        <f>+Model!AG184+Model!AG409</f>
        <v>18.79634591</v>
      </c>
      <c r="AG172" s="30">
        <f>+Model!AH184+Model!AH409</f>
        <v>18.16980105</v>
      </c>
      <c r="AH172" s="30">
        <f>+Model!AI184+Model!AI409</f>
        <v>17.56414101</v>
      </c>
      <c r="AI172" s="30">
        <f>+Model!AJ184+Model!AJ409</f>
        <v>16.97866965</v>
      </c>
      <c r="AJ172" s="30">
        <f>+Model!AK184+Model!AK409</f>
        <v>16.41271399</v>
      </c>
      <c r="AK172" s="30">
        <f>+Model!AL184+Model!AL409</f>
        <v>15.86562352</v>
      </c>
      <c r="AL172" s="30">
        <f>+Model!AM184+Model!AM409</f>
        <v>15.33676941</v>
      </c>
      <c r="AM172" s="30">
        <f>+Model!AN184+Model!AN409</f>
        <v>14.82554376</v>
      </c>
      <c r="AN172" s="30">
        <f>+Model!AO184+Model!AO409</f>
        <v>14.33135897</v>
      </c>
      <c r="AO172" s="30">
        <f>+Model!AP184+Model!AP409</f>
        <v>13.853647</v>
      </c>
      <c r="AP172" s="30">
        <f>+Model!AQ184+Model!AQ409</f>
        <v>13.4495823</v>
      </c>
      <c r="AQ172" s="30">
        <f>+Model!AR184+Model!AR409</f>
        <v>13.05730281</v>
      </c>
      <c r="AR172" s="30">
        <f>+Model!AS184+Model!AS409</f>
        <v>12.67646482</v>
      </c>
      <c r="AS172" s="30">
        <f>+Model!AT184+Model!AT409</f>
        <v>12.30673459</v>
      </c>
      <c r="AT172" s="30">
        <f>+Model!AU184+Model!AU409</f>
        <v>11.94778817</v>
      </c>
      <c r="AU172" s="30">
        <f>+Model!AV184+Model!AV409</f>
        <v>11.59931101</v>
      </c>
      <c r="AV172" s="30">
        <f>+Model!AW184+Model!AW409</f>
        <v>11.26099777</v>
      </c>
      <c r="AW172" s="30">
        <f>+Model!AX184+Model!AX409</f>
        <v>10.932552</v>
      </c>
      <c r="AX172" s="30">
        <f>+Model!AY184+Model!AY409</f>
        <v>10.6136859</v>
      </c>
      <c r="AY172" s="30">
        <f>+Model!AZ184+Model!AZ409</f>
        <v>10.30412007</v>
      </c>
      <c r="AZ172" s="30">
        <f>+Model!BA184+Model!BA409</f>
        <v>10.00358323</v>
      </c>
      <c r="BA172" s="30">
        <f>+Model!BB184+Model!BB409</f>
        <v>9.711812053</v>
      </c>
      <c r="BB172" s="30">
        <f>+Model!BC184+Model!BC409</f>
        <v>9.469016752</v>
      </c>
      <c r="BC172" s="30">
        <f>+Model!BD184+Model!BD409</f>
        <v>9.232291333</v>
      </c>
      <c r="BD172" s="30">
        <f>+Model!BE184+Model!BE409</f>
        <v>9.00148405</v>
      </c>
      <c r="BE172" s="30">
        <f>+Model!BF184+Model!BF409</f>
        <v>8.776446948</v>
      </c>
      <c r="BF172" s="30">
        <f>+Model!BG184+Model!BG409</f>
        <v>8.557035775</v>
      </c>
      <c r="BG172" s="30">
        <f>+Model!BH184+Model!BH409</f>
        <v>8.34310988</v>
      </c>
      <c r="BH172" s="30">
        <f>+Model!BI184+Model!BI409</f>
        <v>8.134532133</v>
      </c>
      <c r="BI172" s="30">
        <f>+Model!BJ184+Model!BJ409</f>
        <v>7.93116883</v>
      </c>
      <c r="BJ172" s="30">
        <f>+Model!BK184+Model!BK409</f>
        <v>7.732889609</v>
      </c>
      <c r="BK172" s="30">
        <f>+Model!BL184+Model!BL409</f>
        <v>7.539567369</v>
      </c>
      <c r="BL172" s="30">
        <f>+Model!BM184+Model!BM409</f>
        <v>7.351078185</v>
      </c>
      <c r="BM172" s="30">
        <f>+Model!BN184+Model!BN409</f>
        <v>7.16730123</v>
      </c>
    </row>
    <row r="173" ht="14.25" customHeight="1">
      <c r="B173" s="50">
        <f t="shared" si="84"/>
        <v>24</v>
      </c>
      <c r="C173" s="24">
        <f t="shared" si="85"/>
        <v>2</v>
      </c>
      <c r="F173" s="30">
        <f>+Model!G185+Model!G410</f>
        <v>0</v>
      </c>
      <c r="G173" s="30">
        <f>+Model!H185+Model!H410</f>
        <v>0</v>
      </c>
      <c r="H173" s="30">
        <f>+Model!I185+Model!I410</f>
        <v>0</v>
      </c>
      <c r="I173" s="30">
        <f>+Model!J185+Model!J410</f>
        <v>0</v>
      </c>
      <c r="J173" s="30">
        <f>+Model!K185+Model!K410</f>
        <v>0</v>
      </c>
      <c r="K173" s="30">
        <f>+Model!L185+Model!L410</f>
        <v>0</v>
      </c>
      <c r="L173" s="30">
        <f>+Model!M185+Model!M410</f>
        <v>0</v>
      </c>
      <c r="M173" s="30">
        <f>+Model!N185+Model!N410</f>
        <v>0</v>
      </c>
      <c r="N173" s="30">
        <f>+Model!O185+Model!O410</f>
        <v>0</v>
      </c>
      <c r="O173" s="30">
        <f>+Model!P185+Model!P410</f>
        <v>0</v>
      </c>
      <c r="P173" s="30">
        <f>+Model!Q185+Model!Q410</f>
        <v>0</v>
      </c>
      <c r="Q173" s="30">
        <f>+Model!R185+Model!R410</f>
        <v>0</v>
      </c>
      <c r="R173" s="30">
        <f>+Model!S185+Model!S410</f>
        <v>0</v>
      </c>
      <c r="S173" s="30">
        <f>+Model!T185+Model!T410</f>
        <v>0</v>
      </c>
      <c r="T173" s="30">
        <f>+Model!U185+Model!U410</f>
        <v>0</v>
      </c>
      <c r="U173" s="30">
        <f>+Model!V185+Model!V410</f>
        <v>0</v>
      </c>
      <c r="V173" s="30">
        <f>+Model!W185+Model!W410</f>
        <v>0</v>
      </c>
      <c r="W173" s="30">
        <f>+Model!X185+Model!X410</f>
        <v>0</v>
      </c>
      <c r="X173" s="30">
        <f>+Model!Y185+Model!Y410</f>
        <v>0</v>
      </c>
      <c r="Y173" s="30">
        <f>+Model!Z185+Model!Z410</f>
        <v>0</v>
      </c>
      <c r="Z173" s="30">
        <f>+Model!AA185+Model!AA410</f>
        <v>0</v>
      </c>
      <c r="AA173" s="30">
        <f>+Model!AB185+Model!AB410</f>
        <v>0</v>
      </c>
      <c r="AB173" s="30">
        <f>+Model!AC185+Model!AC410</f>
        <v>0</v>
      </c>
      <c r="AC173" s="30">
        <f>+Model!AD185+Model!AD410</f>
        <v>22.14888879</v>
      </c>
      <c r="AD173" s="30">
        <f>+Model!AE185+Model!AE410</f>
        <v>21.41059249</v>
      </c>
      <c r="AE173" s="30">
        <f>+Model!AF185+Model!AF410</f>
        <v>20.69690608</v>
      </c>
      <c r="AF173" s="30">
        <f>+Model!AG185+Model!AG410</f>
        <v>20.00700921</v>
      </c>
      <c r="AG173" s="30">
        <f>+Model!AH185+Model!AH410</f>
        <v>19.3401089</v>
      </c>
      <c r="AH173" s="30">
        <f>+Model!AI185+Model!AI410</f>
        <v>18.6954386</v>
      </c>
      <c r="AI173" s="30">
        <f>+Model!AJ185+Model!AJ410</f>
        <v>18.07225732</v>
      </c>
      <c r="AJ173" s="30">
        <f>+Model!AK185+Model!AK410</f>
        <v>17.46984874</v>
      </c>
      <c r="AK173" s="30">
        <f>+Model!AL185+Model!AL410</f>
        <v>16.88752045</v>
      </c>
      <c r="AL173" s="30">
        <f>+Model!AM185+Model!AM410</f>
        <v>16.3246031</v>
      </c>
      <c r="AM173" s="30">
        <f>+Model!AN185+Model!AN410</f>
        <v>15.78044966</v>
      </c>
      <c r="AN173" s="30">
        <f>+Model!AO185+Model!AO410</f>
        <v>15.25443467</v>
      </c>
      <c r="AO173" s="30">
        <f>+Model!AP185+Model!AP410</f>
        <v>14.74595352</v>
      </c>
      <c r="AP173" s="30">
        <f>+Model!AQ185+Model!AQ410</f>
        <v>14.31586321</v>
      </c>
      <c r="AQ173" s="30">
        <f>+Model!AR185+Model!AR410</f>
        <v>13.8983172</v>
      </c>
      <c r="AR173" s="30">
        <f>+Model!AS185+Model!AS410</f>
        <v>13.49294961</v>
      </c>
      <c r="AS173" s="30">
        <f>+Model!AT185+Model!AT410</f>
        <v>13.09940525</v>
      </c>
      <c r="AT173" s="30">
        <f>+Model!AU185+Model!AU410</f>
        <v>12.71733926</v>
      </c>
      <c r="AU173" s="30">
        <f>+Model!AV185+Model!AV410</f>
        <v>12.34641687</v>
      </c>
      <c r="AV173" s="30">
        <f>+Model!AW185+Model!AW410</f>
        <v>11.98631304</v>
      </c>
      <c r="AW173" s="30">
        <f>+Model!AX185+Model!AX410</f>
        <v>11.63671224</v>
      </c>
      <c r="AX173" s="30">
        <f>+Model!AY185+Model!AY410</f>
        <v>11.29730814</v>
      </c>
      <c r="AY173" s="30">
        <f>+Model!AZ185+Model!AZ410</f>
        <v>10.96780332</v>
      </c>
      <c r="AZ173" s="30">
        <f>+Model!BA185+Model!BA410</f>
        <v>10.64790905</v>
      </c>
      <c r="BA173" s="30">
        <f>+Model!BB185+Model!BB410</f>
        <v>10.33734504</v>
      </c>
      <c r="BB173" s="30">
        <f>+Model!BC185+Model!BC410</f>
        <v>10.07891141</v>
      </c>
      <c r="BC173" s="30">
        <f>+Model!BD185+Model!BD410</f>
        <v>9.826938628</v>
      </c>
      <c r="BD173" s="30">
        <f>+Model!BE185+Model!BE410</f>
        <v>9.581265162</v>
      </c>
      <c r="BE173" s="30">
        <f>+Model!BF185+Model!BF410</f>
        <v>9.341733533</v>
      </c>
      <c r="BF173" s="30">
        <f>+Model!BG185+Model!BG410</f>
        <v>9.108190195</v>
      </c>
      <c r="BG173" s="30">
        <f>+Model!BH185+Model!BH410</f>
        <v>8.88048544</v>
      </c>
      <c r="BH173" s="30">
        <f>+Model!BI185+Model!BI410</f>
        <v>8.658473304</v>
      </c>
      <c r="BI173" s="30">
        <f>+Model!BJ185+Model!BJ410</f>
        <v>8.442011472</v>
      </c>
      <c r="BJ173" s="30">
        <f>+Model!BK185+Model!BK410</f>
        <v>8.230961185</v>
      </c>
      <c r="BK173" s="30">
        <f>+Model!BL185+Model!BL410</f>
        <v>8.025187155</v>
      </c>
      <c r="BL173" s="30">
        <f>+Model!BM185+Model!BM410</f>
        <v>7.824557476</v>
      </c>
      <c r="BM173" s="30">
        <f>+Model!BN185+Model!BN410</f>
        <v>7.628943539</v>
      </c>
    </row>
    <row r="174" ht="14.25" customHeight="1">
      <c r="B174" s="50">
        <f t="shared" si="84"/>
        <v>25</v>
      </c>
      <c r="C174" s="24">
        <f t="shared" si="85"/>
        <v>3</v>
      </c>
      <c r="F174" s="30">
        <f>+Model!G186+Model!G411</f>
        <v>0</v>
      </c>
      <c r="G174" s="30">
        <f>+Model!H186+Model!H411</f>
        <v>0</v>
      </c>
      <c r="H174" s="30">
        <f>+Model!I186+Model!I411</f>
        <v>0</v>
      </c>
      <c r="I174" s="30">
        <f>+Model!J186+Model!J411</f>
        <v>0</v>
      </c>
      <c r="J174" s="30">
        <f>+Model!K186+Model!K411</f>
        <v>0</v>
      </c>
      <c r="K174" s="30">
        <f>+Model!L186+Model!L411</f>
        <v>0</v>
      </c>
      <c r="L174" s="30">
        <f>+Model!M186+Model!M411</f>
        <v>0</v>
      </c>
      <c r="M174" s="30">
        <f>+Model!N186+Model!N411</f>
        <v>0</v>
      </c>
      <c r="N174" s="30">
        <f>+Model!O186+Model!O411</f>
        <v>0</v>
      </c>
      <c r="O174" s="30">
        <f>+Model!P186+Model!P411</f>
        <v>0</v>
      </c>
      <c r="P174" s="30">
        <f>+Model!Q186+Model!Q411</f>
        <v>0</v>
      </c>
      <c r="Q174" s="30">
        <f>+Model!R186+Model!R411</f>
        <v>0</v>
      </c>
      <c r="R174" s="30">
        <f>+Model!S186+Model!S411</f>
        <v>0</v>
      </c>
      <c r="S174" s="30">
        <f>+Model!T186+Model!T411</f>
        <v>0</v>
      </c>
      <c r="T174" s="30">
        <f>+Model!U186+Model!U411</f>
        <v>0</v>
      </c>
      <c r="U174" s="30">
        <f>+Model!V186+Model!V411</f>
        <v>0</v>
      </c>
      <c r="V174" s="30">
        <f>+Model!W186+Model!W411</f>
        <v>0</v>
      </c>
      <c r="W174" s="30">
        <f>+Model!X186+Model!X411</f>
        <v>0</v>
      </c>
      <c r="X174" s="30">
        <f>+Model!Y186+Model!Y411</f>
        <v>0</v>
      </c>
      <c r="Y174" s="30">
        <f>+Model!Z186+Model!Z411</f>
        <v>0</v>
      </c>
      <c r="Z174" s="30">
        <f>+Model!AA186+Model!AA411</f>
        <v>0</v>
      </c>
      <c r="AA174" s="30">
        <f>+Model!AB186+Model!AB411</f>
        <v>0</v>
      </c>
      <c r="AB174" s="30">
        <f>+Model!AC186+Model!AC411</f>
        <v>0</v>
      </c>
      <c r="AC174" s="30">
        <f>+Model!AD186+Model!AD411</f>
        <v>0</v>
      </c>
      <c r="AD174" s="30">
        <f>+Model!AE186+Model!AE411</f>
        <v>23.96917316</v>
      </c>
      <c r="AE174" s="30">
        <f>+Model!AF186+Model!AF411</f>
        <v>23.17020072</v>
      </c>
      <c r="AF174" s="30">
        <f>+Model!AG186+Model!AG411</f>
        <v>22.3978607</v>
      </c>
      <c r="AG174" s="30">
        <f>+Model!AH186+Model!AH411</f>
        <v>21.65126534</v>
      </c>
      <c r="AH174" s="30">
        <f>+Model!AI186+Model!AI411</f>
        <v>20.9295565</v>
      </c>
      <c r="AI174" s="30">
        <f>+Model!AJ186+Model!AJ411</f>
        <v>20.23190461</v>
      </c>
      <c r="AJ174" s="30">
        <f>+Model!AK186+Model!AK411</f>
        <v>19.55750779</v>
      </c>
      <c r="AK174" s="30">
        <f>+Model!AL186+Model!AL411</f>
        <v>18.90559087</v>
      </c>
      <c r="AL174" s="30">
        <f>+Model!AM186+Model!AM411</f>
        <v>18.2754045</v>
      </c>
      <c r="AM174" s="30">
        <f>+Model!AN186+Model!AN411</f>
        <v>17.66622435</v>
      </c>
      <c r="AN174" s="30">
        <f>+Model!AO186+Model!AO411</f>
        <v>17.07735021</v>
      </c>
      <c r="AO174" s="30">
        <f>+Model!AP186+Model!AP411</f>
        <v>16.5081052</v>
      </c>
      <c r="AP174" s="30">
        <f>+Model!AQ186+Model!AQ411</f>
        <v>16.0266188</v>
      </c>
      <c r="AQ174" s="30">
        <f>+Model!AR186+Model!AR411</f>
        <v>15.55917575</v>
      </c>
      <c r="AR174" s="30">
        <f>+Model!AS186+Model!AS411</f>
        <v>15.10536646</v>
      </c>
      <c r="AS174" s="30">
        <f>+Model!AT186+Model!AT411</f>
        <v>14.66479327</v>
      </c>
      <c r="AT174" s="30">
        <f>+Model!AU186+Model!AU411</f>
        <v>14.23707013</v>
      </c>
      <c r="AU174" s="30">
        <f>+Model!AV186+Model!AV411</f>
        <v>13.82182225</v>
      </c>
      <c r="AV174" s="30">
        <f>+Model!AW186+Model!AW411</f>
        <v>13.41868577</v>
      </c>
      <c r="AW174" s="30">
        <f>+Model!AX186+Model!AX411</f>
        <v>13.02730744</v>
      </c>
      <c r="AX174" s="30">
        <f>+Model!AY186+Model!AY411</f>
        <v>12.6473443</v>
      </c>
      <c r="AY174" s="30">
        <f>+Model!AZ186+Model!AZ411</f>
        <v>12.27846343</v>
      </c>
      <c r="AZ174" s="30">
        <f>+Model!BA186+Model!BA411</f>
        <v>11.92034158</v>
      </c>
      <c r="BA174" s="30">
        <f>+Model!BB186+Model!BB411</f>
        <v>11.57266495</v>
      </c>
      <c r="BB174" s="30">
        <f>+Model!BC186+Model!BC411</f>
        <v>11.28334832</v>
      </c>
      <c r="BC174" s="30">
        <f>+Model!BD186+Model!BD411</f>
        <v>11.00126462</v>
      </c>
      <c r="BD174" s="30">
        <f>+Model!BE186+Model!BE411</f>
        <v>10.726233</v>
      </c>
      <c r="BE174" s="30">
        <f>+Model!BF186+Model!BF411</f>
        <v>10.45807718</v>
      </c>
      <c r="BF174" s="30">
        <f>+Model!BG186+Model!BG411</f>
        <v>10.19662525</v>
      </c>
      <c r="BG174" s="30">
        <f>+Model!BH186+Model!BH411</f>
        <v>9.941709615</v>
      </c>
      <c r="BH174" s="30">
        <f>+Model!BI186+Model!BI411</f>
        <v>9.693166875</v>
      </c>
      <c r="BI174" s="30">
        <f>+Model!BJ186+Model!BJ411</f>
        <v>9.450837703</v>
      </c>
      <c r="BJ174" s="30">
        <f>+Model!BK186+Model!BK411</f>
        <v>9.21456676</v>
      </c>
      <c r="BK174" s="30">
        <f>+Model!BL186+Model!BL411</f>
        <v>8.984202591</v>
      </c>
      <c r="BL174" s="30">
        <f>+Model!BM186+Model!BM411</f>
        <v>8.759597527</v>
      </c>
      <c r="BM174" s="30">
        <f>+Model!BN186+Model!BN411</f>
        <v>8.540607589</v>
      </c>
    </row>
    <row r="175" ht="14.25" customHeight="1">
      <c r="B175" s="50">
        <f t="shared" si="84"/>
        <v>26</v>
      </c>
      <c r="C175" s="24">
        <f t="shared" si="85"/>
        <v>3</v>
      </c>
      <c r="F175" s="30">
        <f>+Model!G187+Model!G412</f>
        <v>0</v>
      </c>
      <c r="G175" s="30">
        <f>+Model!H187+Model!H412</f>
        <v>0</v>
      </c>
      <c r="H175" s="30">
        <f>+Model!I187+Model!I412</f>
        <v>0</v>
      </c>
      <c r="I175" s="30">
        <f>+Model!J187+Model!J412</f>
        <v>0</v>
      </c>
      <c r="J175" s="30">
        <f>+Model!K187+Model!K412</f>
        <v>0</v>
      </c>
      <c r="K175" s="30">
        <f>+Model!L187+Model!L412</f>
        <v>0</v>
      </c>
      <c r="L175" s="30">
        <f>+Model!M187+Model!M412</f>
        <v>0</v>
      </c>
      <c r="M175" s="30">
        <f>+Model!N187+Model!N412</f>
        <v>0</v>
      </c>
      <c r="N175" s="30">
        <f>+Model!O187+Model!O412</f>
        <v>0</v>
      </c>
      <c r="O175" s="30">
        <f>+Model!P187+Model!P412</f>
        <v>0</v>
      </c>
      <c r="P175" s="30">
        <f>+Model!Q187+Model!Q412</f>
        <v>0</v>
      </c>
      <c r="Q175" s="30">
        <f>+Model!R187+Model!R412</f>
        <v>0</v>
      </c>
      <c r="R175" s="30">
        <f>+Model!S187+Model!S412</f>
        <v>0</v>
      </c>
      <c r="S175" s="30">
        <f>+Model!T187+Model!T412</f>
        <v>0</v>
      </c>
      <c r="T175" s="30">
        <f>+Model!U187+Model!U412</f>
        <v>0</v>
      </c>
      <c r="U175" s="30">
        <f>+Model!V187+Model!V412</f>
        <v>0</v>
      </c>
      <c r="V175" s="30">
        <f>+Model!W187+Model!W412</f>
        <v>0</v>
      </c>
      <c r="W175" s="30">
        <f>+Model!X187+Model!X412</f>
        <v>0</v>
      </c>
      <c r="X175" s="30">
        <f>+Model!Y187+Model!Y412</f>
        <v>0</v>
      </c>
      <c r="Y175" s="30">
        <f>+Model!Z187+Model!Z412</f>
        <v>0</v>
      </c>
      <c r="Z175" s="30">
        <f>+Model!AA187+Model!AA412</f>
        <v>0</v>
      </c>
      <c r="AA175" s="30">
        <f>+Model!AB187+Model!AB412</f>
        <v>0</v>
      </c>
      <c r="AB175" s="30">
        <f>+Model!AC187+Model!AC412</f>
        <v>0</v>
      </c>
      <c r="AC175" s="30">
        <f>+Model!AD187+Model!AD412</f>
        <v>0</v>
      </c>
      <c r="AD175" s="30">
        <f>+Model!AE187+Model!AE412</f>
        <v>0</v>
      </c>
      <c r="AE175" s="30">
        <f>+Model!AF187+Model!AF412</f>
        <v>24.34263182</v>
      </c>
      <c r="AF175" s="30">
        <f>+Model!AG187+Model!AG412</f>
        <v>23.53121076</v>
      </c>
      <c r="AG175" s="30">
        <f>+Model!AH187+Model!AH412</f>
        <v>22.74683706</v>
      </c>
      <c r="AH175" s="30">
        <f>+Model!AI187+Model!AI412</f>
        <v>21.98860916</v>
      </c>
      <c r="AI175" s="30">
        <f>+Model!AJ187+Model!AJ412</f>
        <v>21.25565552</v>
      </c>
      <c r="AJ175" s="30">
        <f>+Model!AK187+Model!AK412</f>
        <v>20.54713367</v>
      </c>
      <c r="AK175" s="30">
        <f>+Model!AL187+Model!AL412</f>
        <v>19.86222922</v>
      </c>
      <c r="AL175" s="30">
        <f>+Model!AM187+Model!AM412</f>
        <v>19.20015491</v>
      </c>
      <c r="AM175" s="30">
        <f>+Model!AN187+Model!AN412</f>
        <v>18.56014975</v>
      </c>
      <c r="AN175" s="30">
        <f>+Model!AO187+Model!AO412</f>
        <v>17.94147809</v>
      </c>
      <c r="AO175" s="30">
        <f>+Model!AP187+Model!AP412</f>
        <v>17.34342882</v>
      </c>
      <c r="AP175" s="30">
        <f>+Model!AQ187+Model!AQ412</f>
        <v>16.83757881</v>
      </c>
      <c r="AQ175" s="30">
        <f>+Model!AR187+Model!AR412</f>
        <v>16.34648276</v>
      </c>
      <c r="AR175" s="30">
        <f>+Model!AS187+Model!AS412</f>
        <v>15.86971035</v>
      </c>
      <c r="AS175" s="30">
        <f>+Model!AT187+Model!AT412</f>
        <v>15.4068438</v>
      </c>
      <c r="AT175" s="30">
        <f>+Model!AU187+Model!AU412</f>
        <v>14.95747752</v>
      </c>
      <c r="AU175" s="30">
        <f>+Model!AV187+Model!AV412</f>
        <v>14.52121776</v>
      </c>
      <c r="AV175" s="30">
        <f>+Model!AW187+Model!AW412</f>
        <v>14.09768224</v>
      </c>
      <c r="AW175" s="30">
        <f>+Model!AX187+Model!AX412</f>
        <v>13.68649984</v>
      </c>
      <c r="AX175" s="30">
        <f>+Model!AY187+Model!AY412</f>
        <v>13.28731026</v>
      </c>
      <c r="AY175" s="30">
        <f>+Model!AZ187+Model!AZ412</f>
        <v>12.89976371</v>
      </c>
      <c r="AZ175" s="30">
        <f>+Model!BA187+Model!BA412</f>
        <v>12.52352061</v>
      </c>
      <c r="BA175" s="30">
        <f>+Model!BB187+Model!BB412</f>
        <v>12.15825125</v>
      </c>
      <c r="BB175" s="30">
        <f>+Model!BC187+Model!BC412</f>
        <v>11.85429497</v>
      </c>
      <c r="BC175" s="30">
        <f>+Model!BD187+Model!BD412</f>
        <v>11.5579376</v>
      </c>
      <c r="BD175" s="30">
        <f>+Model!BE187+Model!BE412</f>
        <v>11.26898916</v>
      </c>
      <c r="BE175" s="30">
        <f>+Model!BF187+Model!BF412</f>
        <v>10.98726443</v>
      </c>
      <c r="BF175" s="30">
        <f>+Model!BG187+Model!BG412</f>
        <v>10.71258282</v>
      </c>
      <c r="BG175" s="30">
        <f>+Model!BH187+Model!BH412</f>
        <v>10.44476825</v>
      </c>
      <c r="BH175" s="30">
        <f>+Model!BI187+Model!BI412</f>
        <v>10.18364904</v>
      </c>
      <c r="BI175" s="30">
        <f>+Model!BJ187+Model!BJ412</f>
        <v>9.929057816</v>
      </c>
      <c r="BJ175" s="30">
        <f>+Model!BK187+Model!BK412</f>
        <v>9.680831371</v>
      </c>
      <c r="BK175" s="30">
        <f>+Model!BL187+Model!BL412</f>
        <v>9.438810587</v>
      </c>
      <c r="BL175" s="30">
        <f>+Model!BM187+Model!BM412</f>
        <v>9.202840322</v>
      </c>
      <c r="BM175" s="30">
        <f>+Model!BN187+Model!BN412</f>
        <v>8.972769314</v>
      </c>
    </row>
    <row r="176" ht="14.25" customHeight="1">
      <c r="B176" s="50">
        <f t="shared" si="84"/>
        <v>27</v>
      </c>
      <c r="C176" s="24">
        <f t="shared" si="85"/>
        <v>3</v>
      </c>
      <c r="F176" s="30">
        <f>+Model!G188+Model!G413</f>
        <v>0</v>
      </c>
      <c r="G176" s="30">
        <f>+Model!H188+Model!H413</f>
        <v>0</v>
      </c>
      <c r="H176" s="30">
        <f>+Model!I188+Model!I413</f>
        <v>0</v>
      </c>
      <c r="I176" s="30">
        <f>+Model!J188+Model!J413</f>
        <v>0</v>
      </c>
      <c r="J176" s="30">
        <f>+Model!K188+Model!K413</f>
        <v>0</v>
      </c>
      <c r="K176" s="30">
        <f>+Model!L188+Model!L413</f>
        <v>0</v>
      </c>
      <c r="L176" s="30">
        <f>+Model!M188+Model!M413</f>
        <v>0</v>
      </c>
      <c r="M176" s="30">
        <f>+Model!N188+Model!N413</f>
        <v>0</v>
      </c>
      <c r="N176" s="30">
        <f>+Model!O188+Model!O413</f>
        <v>0</v>
      </c>
      <c r="O176" s="30">
        <f>+Model!P188+Model!P413</f>
        <v>0</v>
      </c>
      <c r="P176" s="30">
        <f>+Model!Q188+Model!Q413</f>
        <v>0</v>
      </c>
      <c r="Q176" s="30">
        <f>+Model!R188+Model!R413</f>
        <v>0</v>
      </c>
      <c r="R176" s="30">
        <f>+Model!S188+Model!S413</f>
        <v>0</v>
      </c>
      <c r="S176" s="30">
        <f>+Model!T188+Model!T413</f>
        <v>0</v>
      </c>
      <c r="T176" s="30">
        <f>+Model!U188+Model!U413</f>
        <v>0</v>
      </c>
      <c r="U176" s="30">
        <f>+Model!V188+Model!V413</f>
        <v>0</v>
      </c>
      <c r="V176" s="30">
        <f>+Model!W188+Model!W413</f>
        <v>0</v>
      </c>
      <c r="W176" s="30">
        <f>+Model!X188+Model!X413</f>
        <v>0</v>
      </c>
      <c r="X176" s="30">
        <f>+Model!Y188+Model!Y413</f>
        <v>0</v>
      </c>
      <c r="Y176" s="30">
        <f>+Model!Z188+Model!Z413</f>
        <v>0</v>
      </c>
      <c r="Z176" s="30">
        <f>+Model!AA188+Model!AA413</f>
        <v>0</v>
      </c>
      <c r="AA176" s="30">
        <f>+Model!AB188+Model!AB413</f>
        <v>0</v>
      </c>
      <c r="AB176" s="30">
        <f>+Model!AC188+Model!AC413</f>
        <v>0</v>
      </c>
      <c r="AC176" s="30">
        <f>+Model!AD188+Model!AD413</f>
        <v>0</v>
      </c>
      <c r="AD176" s="30">
        <f>+Model!AE188+Model!AE413</f>
        <v>0</v>
      </c>
      <c r="AE176" s="30">
        <f>+Model!AF188+Model!AF413</f>
        <v>0</v>
      </c>
      <c r="AF176" s="30">
        <f>+Model!AG188+Model!AG413</f>
        <v>26.23476341</v>
      </c>
      <c r="AG176" s="30">
        <f>+Model!AH188+Model!AH413</f>
        <v>25.36027129</v>
      </c>
      <c r="AH176" s="30">
        <f>+Model!AI188+Model!AI413</f>
        <v>24.51492892</v>
      </c>
      <c r="AI176" s="30">
        <f>+Model!AJ188+Model!AJ413</f>
        <v>23.69776462</v>
      </c>
      <c r="AJ176" s="30">
        <f>+Model!AK188+Model!AK413</f>
        <v>22.90783913</v>
      </c>
      <c r="AK176" s="30">
        <f>+Model!AL188+Model!AL413</f>
        <v>22.1442445</v>
      </c>
      <c r="AL176" s="30">
        <f>+Model!AM188+Model!AM413</f>
        <v>21.40610301</v>
      </c>
      <c r="AM176" s="30">
        <f>+Model!AN188+Model!AN413</f>
        <v>20.69256625</v>
      </c>
      <c r="AN176" s="30">
        <f>+Model!AO188+Model!AO413</f>
        <v>20.00281404</v>
      </c>
      <c r="AO176" s="30">
        <f>+Model!AP188+Model!AP413</f>
        <v>19.33605357</v>
      </c>
      <c r="AP176" s="30">
        <f>+Model!AQ188+Model!AQ413</f>
        <v>18.77208534</v>
      </c>
      <c r="AQ176" s="30">
        <f>+Model!AR188+Model!AR413</f>
        <v>18.22456618</v>
      </c>
      <c r="AR176" s="30">
        <f>+Model!AS188+Model!AS413</f>
        <v>17.69301634</v>
      </c>
      <c r="AS176" s="30">
        <f>+Model!AT188+Model!AT413</f>
        <v>17.17697003</v>
      </c>
      <c r="AT176" s="30">
        <f>+Model!AU188+Model!AU413</f>
        <v>16.67597507</v>
      </c>
      <c r="AU176" s="30">
        <f>+Model!AV188+Model!AV413</f>
        <v>16.18959246</v>
      </c>
      <c r="AV176" s="30">
        <f>+Model!AW188+Model!AW413</f>
        <v>15.71739602</v>
      </c>
      <c r="AW176" s="30">
        <f>+Model!AX188+Model!AX413</f>
        <v>15.25897196</v>
      </c>
      <c r="AX176" s="30">
        <f>+Model!AY188+Model!AY413</f>
        <v>14.81391862</v>
      </c>
      <c r="AY176" s="30">
        <f>+Model!AZ188+Model!AZ413</f>
        <v>14.38184599</v>
      </c>
      <c r="AZ176" s="30">
        <f>+Model!BA188+Model!BA413</f>
        <v>13.96237548</v>
      </c>
      <c r="BA176" s="30">
        <f>+Model!BB188+Model!BB413</f>
        <v>13.55513953</v>
      </c>
      <c r="BB176" s="30">
        <f>+Model!BC188+Model!BC413</f>
        <v>13.21626104</v>
      </c>
      <c r="BC176" s="30">
        <f>+Model!BD188+Model!BD413</f>
        <v>12.88585452</v>
      </c>
      <c r="BD176" s="30">
        <f>+Model!BE188+Model!BE413</f>
        <v>12.56370815</v>
      </c>
      <c r="BE176" s="30">
        <f>+Model!BF188+Model!BF413</f>
        <v>12.24961545</v>
      </c>
      <c r="BF176" s="30">
        <f>+Model!BG188+Model!BG413</f>
        <v>11.94337506</v>
      </c>
      <c r="BG176" s="30">
        <f>+Model!BH188+Model!BH413</f>
        <v>11.64479069</v>
      </c>
      <c r="BH176" s="30">
        <f>+Model!BI188+Model!BI413</f>
        <v>11.35367092</v>
      </c>
      <c r="BI176" s="30">
        <f>+Model!BJ188+Model!BJ413</f>
        <v>11.06982915</v>
      </c>
      <c r="BJ176" s="30">
        <f>+Model!BK188+Model!BK413</f>
        <v>10.79308342</v>
      </c>
      <c r="BK176" s="30">
        <f>+Model!BL188+Model!BL413</f>
        <v>10.52325633</v>
      </c>
      <c r="BL176" s="30">
        <f>+Model!BM188+Model!BM413</f>
        <v>10.26017492</v>
      </c>
      <c r="BM176" s="30">
        <f>+Model!BN188+Model!BN413</f>
        <v>10.00367055</v>
      </c>
    </row>
    <row r="177" ht="14.25" customHeight="1">
      <c r="B177" s="50">
        <f t="shared" si="84"/>
        <v>28</v>
      </c>
      <c r="C177" s="24">
        <f t="shared" si="85"/>
        <v>3</v>
      </c>
      <c r="F177" s="30">
        <f>+Model!G189+Model!G414</f>
        <v>0</v>
      </c>
      <c r="G177" s="30">
        <f>+Model!H189+Model!H414</f>
        <v>0</v>
      </c>
      <c r="H177" s="30">
        <f>+Model!I189+Model!I414</f>
        <v>0</v>
      </c>
      <c r="I177" s="30">
        <f>+Model!J189+Model!J414</f>
        <v>0</v>
      </c>
      <c r="J177" s="30">
        <f>+Model!K189+Model!K414</f>
        <v>0</v>
      </c>
      <c r="K177" s="30">
        <f>+Model!L189+Model!L414</f>
        <v>0</v>
      </c>
      <c r="L177" s="30">
        <f>+Model!M189+Model!M414</f>
        <v>0</v>
      </c>
      <c r="M177" s="30">
        <f>+Model!N189+Model!N414</f>
        <v>0</v>
      </c>
      <c r="N177" s="30">
        <f>+Model!O189+Model!O414</f>
        <v>0</v>
      </c>
      <c r="O177" s="30">
        <f>+Model!P189+Model!P414</f>
        <v>0</v>
      </c>
      <c r="P177" s="30">
        <f>+Model!Q189+Model!Q414</f>
        <v>0</v>
      </c>
      <c r="Q177" s="30">
        <f>+Model!R189+Model!R414</f>
        <v>0</v>
      </c>
      <c r="R177" s="30">
        <f>+Model!S189+Model!S414</f>
        <v>0</v>
      </c>
      <c r="S177" s="30">
        <f>+Model!T189+Model!T414</f>
        <v>0</v>
      </c>
      <c r="T177" s="30">
        <f>+Model!U189+Model!U414</f>
        <v>0</v>
      </c>
      <c r="U177" s="30">
        <f>+Model!V189+Model!V414</f>
        <v>0</v>
      </c>
      <c r="V177" s="30">
        <f>+Model!W189+Model!W414</f>
        <v>0</v>
      </c>
      <c r="W177" s="30">
        <f>+Model!X189+Model!X414</f>
        <v>0</v>
      </c>
      <c r="X177" s="30">
        <f>+Model!Y189+Model!Y414</f>
        <v>0</v>
      </c>
      <c r="Y177" s="30">
        <f>+Model!Z189+Model!Z414</f>
        <v>0</v>
      </c>
      <c r="Z177" s="30">
        <f>+Model!AA189+Model!AA414</f>
        <v>0</v>
      </c>
      <c r="AA177" s="30">
        <f>+Model!AB189+Model!AB414</f>
        <v>0</v>
      </c>
      <c r="AB177" s="30">
        <f>+Model!AC189+Model!AC414</f>
        <v>0</v>
      </c>
      <c r="AC177" s="30">
        <f>+Model!AD189+Model!AD414</f>
        <v>0</v>
      </c>
      <c r="AD177" s="30">
        <f>+Model!AE189+Model!AE414</f>
        <v>0</v>
      </c>
      <c r="AE177" s="30">
        <f>+Model!AF189+Model!AF414</f>
        <v>0</v>
      </c>
      <c r="AF177" s="30">
        <f>+Model!AG189+Model!AG414</f>
        <v>0</v>
      </c>
      <c r="AG177" s="30">
        <f>+Model!AH189+Model!AH414</f>
        <v>26.64650158</v>
      </c>
      <c r="AH177" s="30">
        <f>+Model!AI189+Model!AI414</f>
        <v>25.75828486</v>
      </c>
      <c r="AI177" s="30">
        <f>+Model!AJ189+Model!AJ414</f>
        <v>24.89967536</v>
      </c>
      <c r="AJ177" s="30">
        <f>+Model!AK189+Model!AK414</f>
        <v>24.06968618</v>
      </c>
      <c r="AK177" s="30">
        <f>+Model!AL189+Model!AL414</f>
        <v>23.26736331</v>
      </c>
      <c r="AL177" s="30">
        <f>+Model!AM189+Model!AM414</f>
        <v>22.49178453</v>
      </c>
      <c r="AM177" s="30">
        <f>+Model!AN189+Model!AN414</f>
        <v>21.74205838</v>
      </c>
      <c r="AN177" s="30">
        <f>+Model!AO189+Model!AO414</f>
        <v>21.0173231</v>
      </c>
      <c r="AO177" s="30">
        <f>+Model!AP189+Model!AP414</f>
        <v>20.31674567</v>
      </c>
      <c r="AP177" s="30">
        <f>+Model!AQ189+Model!AQ414</f>
        <v>19.72417392</v>
      </c>
      <c r="AQ177" s="30">
        <f>+Model!AR189+Model!AR414</f>
        <v>19.14888551</v>
      </c>
      <c r="AR177" s="30">
        <f>+Model!AS189+Model!AS414</f>
        <v>18.59037635</v>
      </c>
      <c r="AS177" s="30">
        <f>+Model!AT189+Model!AT414</f>
        <v>18.04815704</v>
      </c>
      <c r="AT177" s="30">
        <f>+Model!AU189+Model!AU414</f>
        <v>17.52175246</v>
      </c>
      <c r="AU177" s="30">
        <f>+Model!AV189+Model!AV414</f>
        <v>17.01070135</v>
      </c>
      <c r="AV177" s="30">
        <f>+Model!AW189+Model!AW414</f>
        <v>16.51455589</v>
      </c>
      <c r="AW177" s="30">
        <f>+Model!AX189+Model!AX414</f>
        <v>16.03288135</v>
      </c>
      <c r="AX177" s="30">
        <f>+Model!AY189+Model!AY414</f>
        <v>15.56525564</v>
      </c>
      <c r="AY177" s="30">
        <f>+Model!AZ189+Model!AZ414</f>
        <v>15.11126902</v>
      </c>
      <c r="AZ177" s="30">
        <f>+Model!BA189+Model!BA414</f>
        <v>14.67052367</v>
      </c>
      <c r="BA177" s="30">
        <f>+Model!BB189+Model!BB414</f>
        <v>14.2426334</v>
      </c>
      <c r="BB177" s="30">
        <f>+Model!BC189+Model!BC414</f>
        <v>13.88656756</v>
      </c>
      <c r="BC177" s="30">
        <f>+Model!BD189+Model!BD414</f>
        <v>13.53940337</v>
      </c>
      <c r="BD177" s="30">
        <f>+Model!BE189+Model!BE414</f>
        <v>13.20091829</v>
      </c>
      <c r="BE177" s="30">
        <f>+Model!BF189+Model!BF414</f>
        <v>12.87089533</v>
      </c>
      <c r="BF177" s="30">
        <f>+Model!BG189+Model!BG414</f>
        <v>12.54912295</v>
      </c>
      <c r="BG177" s="30">
        <f>+Model!BH189+Model!BH414</f>
        <v>12.23539487</v>
      </c>
      <c r="BH177" s="30">
        <f>+Model!BI189+Model!BI414</f>
        <v>11.92951</v>
      </c>
      <c r="BI177" s="30">
        <f>+Model!BJ189+Model!BJ414</f>
        <v>11.63127225</v>
      </c>
      <c r="BJ177" s="30">
        <f>+Model!BK189+Model!BK414</f>
        <v>11.34049045</v>
      </c>
      <c r="BK177" s="30">
        <f>+Model!BL189+Model!BL414</f>
        <v>11.05697818</v>
      </c>
      <c r="BL177" s="30">
        <f>+Model!BM189+Model!BM414</f>
        <v>10.78055373</v>
      </c>
      <c r="BM177" s="30">
        <f>+Model!BN189+Model!BN414</f>
        <v>10.51103989</v>
      </c>
    </row>
    <row r="178" ht="14.25" customHeight="1">
      <c r="B178" s="50">
        <f t="shared" si="84"/>
        <v>29</v>
      </c>
      <c r="C178" s="24">
        <f t="shared" si="85"/>
        <v>3</v>
      </c>
      <c r="F178" s="30">
        <f>+Model!G190+Model!G415</f>
        <v>0</v>
      </c>
      <c r="G178" s="30">
        <f>+Model!H190+Model!H415</f>
        <v>0</v>
      </c>
      <c r="H178" s="30">
        <f>+Model!I190+Model!I415</f>
        <v>0</v>
      </c>
      <c r="I178" s="30">
        <f>+Model!J190+Model!J415</f>
        <v>0</v>
      </c>
      <c r="J178" s="30">
        <f>+Model!K190+Model!K415</f>
        <v>0</v>
      </c>
      <c r="K178" s="30">
        <f>+Model!L190+Model!L415</f>
        <v>0</v>
      </c>
      <c r="L178" s="30">
        <f>+Model!M190+Model!M415</f>
        <v>0</v>
      </c>
      <c r="M178" s="30">
        <f>+Model!N190+Model!N415</f>
        <v>0</v>
      </c>
      <c r="N178" s="30">
        <f>+Model!O190+Model!O415</f>
        <v>0</v>
      </c>
      <c r="O178" s="30">
        <f>+Model!P190+Model!P415</f>
        <v>0</v>
      </c>
      <c r="P178" s="30">
        <f>+Model!Q190+Model!Q415</f>
        <v>0</v>
      </c>
      <c r="Q178" s="30">
        <f>+Model!R190+Model!R415</f>
        <v>0</v>
      </c>
      <c r="R178" s="30">
        <f>+Model!S190+Model!S415</f>
        <v>0</v>
      </c>
      <c r="S178" s="30">
        <f>+Model!T190+Model!T415</f>
        <v>0</v>
      </c>
      <c r="T178" s="30">
        <f>+Model!U190+Model!U415</f>
        <v>0</v>
      </c>
      <c r="U178" s="30">
        <f>+Model!V190+Model!V415</f>
        <v>0</v>
      </c>
      <c r="V178" s="30">
        <f>+Model!W190+Model!W415</f>
        <v>0</v>
      </c>
      <c r="W178" s="30">
        <f>+Model!X190+Model!X415</f>
        <v>0</v>
      </c>
      <c r="X178" s="30">
        <f>+Model!Y190+Model!Y415</f>
        <v>0</v>
      </c>
      <c r="Y178" s="30">
        <f>+Model!Z190+Model!Z415</f>
        <v>0</v>
      </c>
      <c r="Z178" s="30">
        <f>+Model!AA190+Model!AA415</f>
        <v>0</v>
      </c>
      <c r="AA178" s="30">
        <f>+Model!AB190+Model!AB415</f>
        <v>0</v>
      </c>
      <c r="AB178" s="30">
        <f>+Model!AC190+Model!AC415</f>
        <v>0</v>
      </c>
      <c r="AC178" s="30">
        <f>+Model!AD190+Model!AD415</f>
        <v>0</v>
      </c>
      <c r="AD178" s="30">
        <f>+Model!AE190+Model!AE415</f>
        <v>0</v>
      </c>
      <c r="AE178" s="30">
        <f>+Model!AF190+Model!AF415</f>
        <v>0</v>
      </c>
      <c r="AF178" s="30">
        <f>+Model!AG190+Model!AG415</f>
        <v>0</v>
      </c>
      <c r="AG178" s="30">
        <f>+Model!AH190+Model!AH415</f>
        <v>0</v>
      </c>
      <c r="AH178" s="30">
        <f>+Model!AI190+Model!AI415</f>
        <v>28.57882666</v>
      </c>
      <c r="AI178" s="30">
        <f>+Model!AJ190+Model!AJ415</f>
        <v>27.6261991</v>
      </c>
      <c r="AJ178" s="30">
        <f>+Model!AK190+Model!AK415</f>
        <v>26.7053258</v>
      </c>
      <c r="AK178" s="30">
        <f>+Model!AL190+Model!AL415</f>
        <v>25.81514827</v>
      </c>
      <c r="AL178" s="30">
        <f>+Model!AM190+Model!AM415</f>
        <v>24.95464333</v>
      </c>
      <c r="AM178" s="30">
        <f>+Model!AN190+Model!AN415</f>
        <v>24.12282189</v>
      </c>
      <c r="AN178" s="30">
        <f>+Model!AO190+Model!AO415</f>
        <v>23.31872782</v>
      </c>
      <c r="AO178" s="30">
        <f>+Model!AP190+Model!AP415</f>
        <v>22.54143689</v>
      </c>
      <c r="AP178" s="30">
        <f>+Model!AQ190+Model!AQ415</f>
        <v>21.88397832</v>
      </c>
      <c r="AQ178" s="30">
        <f>+Model!AR190+Model!AR415</f>
        <v>21.24569562</v>
      </c>
      <c r="AR178" s="30">
        <f>+Model!AS190+Model!AS415</f>
        <v>20.6260295</v>
      </c>
      <c r="AS178" s="30">
        <f>+Model!AT190+Model!AT415</f>
        <v>20.02443697</v>
      </c>
      <c r="AT178" s="30">
        <f>+Model!AU190+Model!AU415</f>
        <v>19.44039089</v>
      </c>
      <c r="AU178" s="30">
        <f>+Model!AV190+Model!AV415</f>
        <v>18.87337949</v>
      </c>
      <c r="AV178" s="30">
        <f>+Model!AW190+Model!AW415</f>
        <v>18.32290592</v>
      </c>
      <c r="AW178" s="30">
        <f>+Model!AX190+Model!AX415</f>
        <v>17.78848783</v>
      </c>
      <c r="AX178" s="30">
        <f>+Model!AY190+Model!AY415</f>
        <v>17.26965694</v>
      </c>
      <c r="AY178" s="30">
        <f>+Model!AZ190+Model!AZ415</f>
        <v>16.76595861</v>
      </c>
      <c r="AZ178" s="30">
        <f>+Model!BA190+Model!BA415</f>
        <v>16.27695148</v>
      </c>
      <c r="BA178" s="30">
        <f>+Model!BB190+Model!BB415</f>
        <v>15.80220706</v>
      </c>
      <c r="BB178" s="30">
        <f>+Model!BC190+Model!BC415</f>
        <v>15.40715189</v>
      </c>
      <c r="BC178" s="30">
        <f>+Model!BD190+Model!BD415</f>
        <v>15.02197309</v>
      </c>
      <c r="BD178" s="30">
        <f>+Model!BE190+Model!BE415</f>
        <v>14.64642376</v>
      </c>
      <c r="BE178" s="30">
        <f>+Model!BF190+Model!BF415</f>
        <v>14.28026317</v>
      </c>
      <c r="BF178" s="30">
        <f>+Model!BG190+Model!BG415</f>
        <v>13.92325659</v>
      </c>
      <c r="BG178" s="30">
        <f>+Model!BH190+Model!BH415</f>
        <v>13.57517518</v>
      </c>
      <c r="BH178" s="30">
        <f>+Model!BI190+Model!BI415</f>
        <v>13.2357958</v>
      </c>
      <c r="BI178" s="30">
        <f>+Model!BJ190+Model!BJ415</f>
        <v>12.9049009</v>
      </c>
      <c r="BJ178" s="30">
        <f>+Model!BK190+Model!BK415</f>
        <v>12.58227838</v>
      </c>
      <c r="BK178" s="30">
        <f>+Model!BL190+Model!BL415</f>
        <v>12.26772142</v>
      </c>
      <c r="BL178" s="30">
        <f>+Model!BM190+Model!BM415</f>
        <v>11.96102838</v>
      </c>
      <c r="BM178" s="30">
        <f>+Model!BN190+Model!BN415</f>
        <v>11.66200267</v>
      </c>
    </row>
    <row r="179" ht="14.25" customHeight="1">
      <c r="B179" s="50">
        <f t="shared" si="84"/>
        <v>30</v>
      </c>
      <c r="C179" s="24">
        <f t="shared" si="85"/>
        <v>3</v>
      </c>
      <c r="F179" s="30">
        <f>+Model!G191+Model!G416</f>
        <v>0</v>
      </c>
      <c r="G179" s="30">
        <f>+Model!H191+Model!H416</f>
        <v>0</v>
      </c>
      <c r="H179" s="30">
        <f>+Model!I191+Model!I416</f>
        <v>0</v>
      </c>
      <c r="I179" s="30">
        <f>+Model!J191+Model!J416</f>
        <v>0</v>
      </c>
      <c r="J179" s="30">
        <f>+Model!K191+Model!K416</f>
        <v>0</v>
      </c>
      <c r="K179" s="30">
        <f>+Model!L191+Model!L416</f>
        <v>0</v>
      </c>
      <c r="L179" s="30">
        <f>+Model!M191+Model!M416</f>
        <v>0</v>
      </c>
      <c r="M179" s="30">
        <f>+Model!N191+Model!N416</f>
        <v>0</v>
      </c>
      <c r="N179" s="30">
        <f>+Model!O191+Model!O416</f>
        <v>0</v>
      </c>
      <c r="O179" s="30">
        <f>+Model!P191+Model!P416</f>
        <v>0</v>
      </c>
      <c r="P179" s="30">
        <f>+Model!Q191+Model!Q416</f>
        <v>0</v>
      </c>
      <c r="Q179" s="30">
        <f>+Model!R191+Model!R416</f>
        <v>0</v>
      </c>
      <c r="R179" s="30">
        <f>+Model!S191+Model!S416</f>
        <v>0</v>
      </c>
      <c r="S179" s="30">
        <f>+Model!T191+Model!T416</f>
        <v>0</v>
      </c>
      <c r="T179" s="30">
        <f>+Model!U191+Model!U416</f>
        <v>0</v>
      </c>
      <c r="U179" s="30">
        <f>+Model!V191+Model!V416</f>
        <v>0</v>
      </c>
      <c r="V179" s="30">
        <f>+Model!W191+Model!W416</f>
        <v>0</v>
      </c>
      <c r="W179" s="30">
        <f>+Model!X191+Model!X416</f>
        <v>0</v>
      </c>
      <c r="X179" s="30">
        <f>+Model!Y191+Model!Y416</f>
        <v>0</v>
      </c>
      <c r="Y179" s="30">
        <f>+Model!Z191+Model!Z416</f>
        <v>0</v>
      </c>
      <c r="Z179" s="30">
        <f>+Model!AA191+Model!AA416</f>
        <v>0</v>
      </c>
      <c r="AA179" s="30">
        <f>+Model!AB191+Model!AB416</f>
        <v>0</v>
      </c>
      <c r="AB179" s="30">
        <f>+Model!AC191+Model!AC416</f>
        <v>0</v>
      </c>
      <c r="AC179" s="30">
        <f>+Model!AD191+Model!AD416</f>
        <v>0</v>
      </c>
      <c r="AD179" s="30">
        <f>+Model!AE191+Model!AE416</f>
        <v>0</v>
      </c>
      <c r="AE179" s="30">
        <f>+Model!AF191+Model!AF416</f>
        <v>0</v>
      </c>
      <c r="AF179" s="30">
        <f>+Model!AG191+Model!AG416</f>
        <v>0</v>
      </c>
      <c r="AG179" s="30">
        <f>+Model!AH191+Model!AH416</f>
        <v>0</v>
      </c>
      <c r="AH179" s="30">
        <f>+Model!AI191+Model!AI416</f>
        <v>0</v>
      </c>
      <c r="AI179" s="30">
        <f>+Model!AJ191+Model!AJ416</f>
        <v>29.03276799</v>
      </c>
      <c r="AJ179" s="30">
        <f>+Model!AK191+Model!AK416</f>
        <v>28.06500906</v>
      </c>
      <c r="AK179" s="30">
        <f>+Model!AL191+Model!AL416</f>
        <v>27.12950876</v>
      </c>
      <c r="AL179" s="30">
        <f>+Model!AM191+Model!AM416</f>
        <v>26.2251918</v>
      </c>
      <c r="AM179" s="30">
        <f>+Model!AN191+Model!AN416</f>
        <v>25.35101874</v>
      </c>
      <c r="AN179" s="30">
        <f>+Model!AO191+Model!AO416</f>
        <v>24.50598478</v>
      </c>
      <c r="AO179" s="30">
        <f>+Model!AP191+Model!AP416</f>
        <v>23.68911862</v>
      </c>
      <c r="AP179" s="30">
        <f>+Model!AQ191+Model!AQ416</f>
        <v>22.99818599</v>
      </c>
      <c r="AQ179" s="30">
        <f>+Model!AR191+Model!AR416</f>
        <v>22.32740557</v>
      </c>
      <c r="AR179" s="30">
        <f>+Model!AS191+Model!AS416</f>
        <v>21.67618957</v>
      </c>
      <c r="AS179" s="30">
        <f>+Model!AT191+Model!AT416</f>
        <v>21.04396738</v>
      </c>
      <c r="AT179" s="30">
        <f>+Model!AU191+Model!AU416</f>
        <v>20.43018499</v>
      </c>
      <c r="AU179" s="30">
        <f>+Model!AV191+Model!AV416</f>
        <v>19.8343046</v>
      </c>
      <c r="AV179" s="30">
        <f>+Model!AW191+Model!AW416</f>
        <v>19.25580405</v>
      </c>
      <c r="AW179" s="30">
        <f>+Model!AX191+Model!AX416</f>
        <v>18.69417643</v>
      </c>
      <c r="AX179" s="30">
        <f>+Model!AY191+Model!AY416</f>
        <v>18.14892962</v>
      </c>
      <c r="AY179" s="30">
        <f>+Model!AZ191+Model!AZ416</f>
        <v>17.61958584</v>
      </c>
      <c r="AZ179" s="30">
        <f>+Model!BA191+Model!BA416</f>
        <v>17.10568125</v>
      </c>
      <c r="BA179" s="30">
        <f>+Model!BB191+Model!BB416</f>
        <v>16.60676555</v>
      </c>
      <c r="BB179" s="30">
        <f>+Model!BC191+Model!BC416</f>
        <v>16.19159641</v>
      </c>
      <c r="BC179" s="30">
        <f>+Model!BD191+Model!BD416</f>
        <v>15.7868065</v>
      </c>
      <c r="BD179" s="30">
        <f>+Model!BE191+Model!BE416</f>
        <v>15.39213634</v>
      </c>
      <c r="BE179" s="30">
        <f>+Model!BF191+Model!BF416</f>
        <v>15.00733293</v>
      </c>
      <c r="BF179" s="30">
        <f>+Model!BG191+Model!BG416</f>
        <v>14.6321496</v>
      </c>
      <c r="BG179" s="30">
        <f>+Model!BH191+Model!BH416</f>
        <v>14.26634586</v>
      </c>
      <c r="BH179" s="30">
        <f>+Model!BI191+Model!BI416</f>
        <v>13.90968722</v>
      </c>
      <c r="BI179" s="30">
        <f>+Model!BJ191+Model!BJ416</f>
        <v>13.56194504</v>
      </c>
      <c r="BJ179" s="30">
        <f>+Model!BK191+Model!BK416</f>
        <v>13.22289641</v>
      </c>
      <c r="BK179" s="30">
        <f>+Model!BL191+Model!BL416</f>
        <v>12.892324</v>
      </c>
      <c r="BL179" s="30">
        <f>+Model!BM191+Model!BM416</f>
        <v>12.5700159</v>
      </c>
      <c r="BM179" s="30">
        <f>+Model!BN191+Model!BN416</f>
        <v>12.2557655</v>
      </c>
    </row>
    <row r="180" ht="14.25" customHeight="1">
      <c r="B180" s="50">
        <f t="shared" si="84"/>
        <v>31</v>
      </c>
      <c r="C180" s="24">
        <f t="shared" si="85"/>
        <v>3</v>
      </c>
      <c r="F180" s="30">
        <f>+Model!G192+Model!G417</f>
        <v>0</v>
      </c>
      <c r="G180" s="30">
        <f>+Model!H192+Model!H417</f>
        <v>0</v>
      </c>
      <c r="H180" s="30">
        <f>+Model!I192+Model!I417</f>
        <v>0</v>
      </c>
      <c r="I180" s="30">
        <f>+Model!J192+Model!J417</f>
        <v>0</v>
      </c>
      <c r="J180" s="30">
        <f>+Model!K192+Model!K417</f>
        <v>0</v>
      </c>
      <c r="K180" s="30">
        <f>+Model!L192+Model!L417</f>
        <v>0</v>
      </c>
      <c r="L180" s="30">
        <f>+Model!M192+Model!M417</f>
        <v>0</v>
      </c>
      <c r="M180" s="30">
        <f>+Model!N192+Model!N417</f>
        <v>0</v>
      </c>
      <c r="N180" s="30">
        <f>+Model!O192+Model!O417</f>
        <v>0</v>
      </c>
      <c r="O180" s="30">
        <f>+Model!P192+Model!P417</f>
        <v>0</v>
      </c>
      <c r="P180" s="30">
        <f>+Model!Q192+Model!Q417</f>
        <v>0</v>
      </c>
      <c r="Q180" s="30">
        <f>+Model!R192+Model!R417</f>
        <v>0</v>
      </c>
      <c r="R180" s="30">
        <f>+Model!S192+Model!S417</f>
        <v>0</v>
      </c>
      <c r="S180" s="30">
        <f>+Model!T192+Model!T417</f>
        <v>0</v>
      </c>
      <c r="T180" s="30">
        <f>+Model!U192+Model!U417</f>
        <v>0</v>
      </c>
      <c r="U180" s="30">
        <f>+Model!V192+Model!V417</f>
        <v>0</v>
      </c>
      <c r="V180" s="30">
        <f>+Model!W192+Model!W417</f>
        <v>0</v>
      </c>
      <c r="W180" s="30">
        <f>+Model!X192+Model!X417</f>
        <v>0</v>
      </c>
      <c r="X180" s="30">
        <f>+Model!Y192+Model!Y417</f>
        <v>0</v>
      </c>
      <c r="Y180" s="30">
        <f>+Model!Z192+Model!Z417</f>
        <v>0</v>
      </c>
      <c r="Z180" s="30">
        <f>+Model!AA192+Model!AA417</f>
        <v>0</v>
      </c>
      <c r="AA180" s="30">
        <f>+Model!AB192+Model!AB417</f>
        <v>0</v>
      </c>
      <c r="AB180" s="30">
        <f>+Model!AC192+Model!AC417</f>
        <v>0</v>
      </c>
      <c r="AC180" s="30">
        <f>+Model!AD192+Model!AD417</f>
        <v>0</v>
      </c>
      <c r="AD180" s="30">
        <f>+Model!AE192+Model!AE417</f>
        <v>0</v>
      </c>
      <c r="AE180" s="30">
        <f>+Model!AF192+Model!AF417</f>
        <v>0</v>
      </c>
      <c r="AF180" s="30">
        <f>+Model!AG192+Model!AG417</f>
        <v>0</v>
      </c>
      <c r="AG180" s="30">
        <f>+Model!AH192+Model!AH417</f>
        <v>0</v>
      </c>
      <c r="AH180" s="30">
        <f>+Model!AI192+Model!AI417</f>
        <v>0</v>
      </c>
      <c r="AI180" s="30">
        <f>+Model!AJ192+Model!AJ417</f>
        <v>0</v>
      </c>
      <c r="AJ180" s="30">
        <f>+Model!AK192+Model!AK417</f>
        <v>31.00940639</v>
      </c>
      <c r="AK180" s="30">
        <f>+Model!AL192+Model!AL417</f>
        <v>29.97575951</v>
      </c>
      <c r="AL180" s="30">
        <f>+Model!AM192+Model!AM417</f>
        <v>28.97656753</v>
      </c>
      <c r="AM180" s="30">
        <f>+Model!AN192+Model!AN417</f>
        <v>28.01068194</v>
      </c>
      <c r="AN180" s="30">
        <f>+Model!AO192+Model!AO417</f>
        <v>27.07699254</v>
      </c>
      <c r="AO180" s="30">
        <f>+Model!AP192+Model!AP417</f>
        <v>26.17442613</v>
      </c>
      <c r="AP180" s="30">
        <f>+Model!AQ192+Model!AQ417</f>
        <v>25.41100536</v>
      </c>
      <c r="AQ180" s="30">
        <f>+Model!AR192+Model!AR417</f>
        <v>24.66985104</v>
      </c>
      <c r="AR180" s="30">
        <f>+Model!AS192+Model!AS417</f>
        <v>23.95031372</v>
      </c>
      <c r="AS180" s="30">
        <f>+Model!AT192+Model!AT417</f>
        <v>23.2517629</v>
      </c>
      <c r="AT180" s="30">
        <f>+Model!AU192+Model!AU417</f>
        <v>22.57358648</v>
      </c>
      <c r="AU180" s="30">
        <f>+Model!AV192+Model!AV417</f>
        <v>21.91519021</v>
      </c>
      <c r="AV180" s="30">
        <f>+Model!AW192+Model!AW417</f>
        <v>21.27599716</v>
      </c>
      <c r="AW180" s="30">
        <f>+Model!AX192+Model!AX417</f>
        <v>20.65544725</v>
      </c>
      <c r="AX180" s="30">
        <f>+Model!AY192+Model!AY417</f>
        <v>20.0529967</v>
      </c>
      <c r="AY180" s="30">
        <f>+Model!AZ192+Model!AZ417</f>
        <v>19.46811763</v>
      </c>
      <c r="AZ180" s="30">
        <f>+Model!BA192+Model!BA417</f>
        <v>18.90029753</v>
      </c>
      <c r="BA180" s="30">
        <f>+Model!BB192+Model!BB417</f>
        <v>18.34903886</v>
      </c>
      <c r="BB180" s="30">
        <f>+Model!BC192+Model!BC417</f>
        <v>17.89031288</v>
      </c>
      <c r="BC180" s="30">
        <f>+Model!BD192+Model!BD417</f>
        <v>17.44305506</v>
      </c>
      <c r="BD180" s="30">
        <f>+Model!BE192+Model!BE417</f>
        <v>17.00697869</v>
      </c>
      <c r="BE180" s="30">
        <f>+Model!BF192+Model!BF417</f>
        <v>16.58180422</v>
      </c>
      <c r="BF180" s="30">
        <f>+Model!BG192+Model!BG417</f>
        <v>16.16725911</v>
      </c>
      <c r="BG180" s="30">
        <f>+Model!BH192+Model!BH417</f>
        <v>15.76307764</v>
      </c>
      <c r="BH180" s="30">
        <f>+Model!BI192+Model!BI417</f>
        <v>15.36900069</v>
      </c>
      <c r="BI180" s="30">
        <f>+Model!BJ192+Model!BJ417</f>
        <v>14.98477568</v>
      </c>
      <c r="BJ180" s="30">
        <f>+Model!BK192+Model!BK417</f>
        <v>14.61015628</v>
      </c>
      <c r="BK180" s="30">
        <f>+Model!BL192+Model!BL417</f>
        <v>14.24490238</v>
      </c>
      <c r="BL180" s="30">
        <f>+Model!BM192+Model!BM417</f>
        <v>13.88877982</v>
      </c>
      <c r="BM180" s="30">
        <f>+Model!BN192+Model!BN417</f>
        <v>13.54156032</v>
      </c>
    </row>
    <row r="181" ht="14.25" customHeight="1">
      <c r="B181" s="50">
        <f t="shared" si="84"/>
        <v>32</v>
      </c>
      <c r="C181" s="24">
        <f t="shared" si="85"/>
        <v>3</v>
      </c>
      <c r="F181" s="30">
        <f>+Model!G193+Model!G418</f>
        <v>0</v>
      </c>
      <c r="G181" s="30">
        <f>+Model!H193+Model!H418</f>
        <v>0</v>
      </c>
      <c r="H181" s="30">
        <f>+Model!I193+Model!I418</f>
        <v>0</v>
      </c>
      <c r="I181" s="30">
        <f>+Model!J193+Model!J418</f>
        <v>0</v>
      </c>
      <c r="J181" s="30">
        <f>+Model!K193+Model!K418</f>
        <v>0</v>
      </c>
      <c r="K181" s="30">
        <f>+Model!L193+Model!L418</f>
        <v>0</v>
      </c>
      <c r="L181" s="30">
        <f>+Model!M193+Model!M418</f>
        <v>0</v>
      </c>
      <c r="M181" s="30">
        <f>+Model!N193+Model!N418</f>
        <v>0</v>
      </c>
      <c r="N181" s="30">
        <f>+Model!O193+Model!O418</f>
        <v>0</v>
      </c>
      <c r="O181" s="30">
        <f>+Model!P193+Model!P418</f>
        <v>0</v>
      </c>
      <c r="P181" s="30">
        <f>+Model!Q193+Model!Q418</f>
        <v>0</v>
      </c>
      <c r="Q181" s="30">
        <f>+Model!R193+Model!R418</f>
        <v>0</v>
      </c>
      <c r="R181" s="30">
        <f>+Model!S193+Model!S418</f>
        <v>0</v>
      </c>
      <c r="S181" s="30">
        <f>+Model!T193+Model!T418</f>
        <v>0</v>
      </c>
      <c r="T181" s="30">
        <f>+Model!U193+Model!U418</f>
        <v>0</v>
      </c>
      <c r="U181" s="30">
        <f>+Model!V193+Model!V418</f>
        <v>0</v>
      </c>
      <c r="V181" s="30">
        <f>+Model!W193+Model!W418</f>
        <v>0</v>
      </c>
      <c r="W181" s="30">
        <f>+Model!X193+Model!X418</f>
        <v>0</v>
      </c>
      <c r="X181" s="30">
        <f>+Model!Y193+Model!Y418</f>
        <v>0</v>
      </c>
      <c r="Y181" s="30">
        <f>+Model!Z193+Model!Z418</f>
        <v>0</v>
      </c>
      <c r="Z181" s="30">
        <f>+Model!AA193+Model!AA418</f>
        <v>0</v>
      </c>
      <c r="AA181" s="30">
        <f>+Model!AB193+Model!AB418</f>
        <v>0</v>
      </c>
      <c r="AB181" s="30">
        <f>+Model!AC193+Model!AC418</f>
        <v>0</v>
      </c>
      <c r="AC181" s="30">
        <f>+Model!AD193+Model!AD418</f>
        <v>0</v>
      </c>
      <c r="AD181" s="30">
        <f>+Model!AE193+Model!AE418</f>
        <v>0</v>
      </c>
      <c r="AE181" s="30">
        <f>+Model!AF193+Model!AF418</f>
        <v>0</v>
      </c>
      <c r="AF181" s="30">
        <f>+Model!AG193+Model!AG418</f>
        <v>0</v>
      </c>
      <c r="AG181" s="30">
        <f>+Model!AH193+Model!AH418</f>
        <v>0</v>
      </c>
      <c r="AH181" s="30">
        <f>+Model!AI193+Model!AI418</f>
        <v>0</v>
      </c>
      <c r="AI181" s="30">
        <f>+Model!AJ193+Model!AJ418</f>
        <v>0</v>
      </c>
      <c r="AJ181" s="30">
        <f>+Model!AK193+Model!AK418</f>
        <v>0</v>
      </c>
      <c r="AK181" s="30">
        <f>+Model!AL193+Model!AL418</f>
        <v>31.50987671</v>
      </c>
      <c r="AL181" s="30">
        <f>+Model!AM193+Model!AM418</f>
        <v>30.45954749</v>
      </c>
      <c r="AM181" s="30">
        <f>+Model!AN193+Model!AN418</f>
        <v>29.44422924</v>
      </c>
      <c r="AN181" s="30">
        <f>+Model!AO193+Model!AO418</f>
        <v>28.46275493</v>
      </c>
      <c r="AO181" s="30">
        <f>+Model!AP193+Model!AP418</f>
        <v>27.51399643</v>
      </c>
      <c r="AP181" s="30">
        <f>+Model!AQ193+Model!AQ418</f>
        <v>26.71150487</v>
      </c>
      <c r="AQ181" s="30">
        <f>+Model!AR193+Model!AR418</f>
        <v>25.93241931</v>
      </c>
      <c r="AR181" s="30">
        <f>+Model!AS193+Model!AS418</f>
        <v>25.17605708</v>
      </c>
      <c r="AS181" s="30">
        <f>+Model!AT193+Model!AT418</f>
        <v>24.44175541</v>
      </c>
      <c r="AT181" s="30">
        <f>+Model!AU193+Model!AU418</f>
        <v>23.72887088</v>
      </c>
      <c r="AU181" s="30">
        <f>+Model!AV193+Model!AV418</f>
        <v>23.03677881</v>
      </c>
      <c r="AV181" s="30">
        <f>+Model!AW193+Model!AW418</f>
        <v>22.36487277</v>
      </c>
      <c r="AW181" s="30">
        <f>+Model!AX193+Model!AX418</f>
        <v>21.71256398</v>
      </c>
      <c r="AX181" s="30">
        <f>+Model!AY193+Model!AY418</f>
        <v>21.07928086</v>
      </c>
      <c r="AY181" s="30">
        <f>+Model!AZ193+Model!AZ418</f>
        <v>20.4644685</v>
      </c>
      <c r="AZ181" s="30">
        <f>+Model!BA193+Model!BA418</f>
        <v>19.86758817</v>
      </c>
      <c r="BA181" s="30">
        <f>+Model!BB193+Model!BB418</f>
        <v>19.28811685</v>
      </c>
      <c r="BB181" s="30">
        <f>+Model!BC193+Model!BC418</f>
        <v>18.80591393</v>
      </c>
      <c r="BC181" s="30">
        <f>+Model!BD193+Model!BD418</f>
        <v>18.33576608</v>
      </c>
      <c r="BD181" s="30">
        <f>+Model!BE193+Model!BE418</f>
        <v>17.87737193</v>
      </c>
      <c r="BE181" s="30">
        <f>+Model!BF193+Model!BF418</f>
        <v>17.43043763</v>
      </c>
      <c r="BF181" s="30">
        <f>+Model!BG193+Model!BG418</f>
        <v>16.99467669</v>
      </c>
      <c r="BG181" s="30">
        <f>+Model!BH193+Model!BH418</f>
        <v>16.56980977</v>
      </c>
      <c r="BH181" s="30">
        <f>+Model!BI193+Model!BI418</f>
        <v>16.15556453</v>
      </c>
      <c r="BI181" s="30">
        <f>+Model!BJ193+Model!BJ418</f>
        <v>15.75167541</v>
      </c>
      <c r="BJ181" s="30">
        <f>+Model!BK193+Model!BK418</f>
        <v>15.35788353</v>
      </c>
      <c r="BK181" s="30">
        <f>+Model!BL193+Model!BL418</f>
        <v>14.97393644</v>
      </c>
      <c r="BL181" s="30">
        <f>+Model!BM193+Model!BM418</f>
        <v>14.59958803</v>
      </c>
      <c r="BM181" s="30">
        <f>+Model!BN193+Model!BN418</f>
        <v>14.23459833</v>
      </c>
    </row>
    <row r="182" ht="14.25" customHeight="1">
      <c r="B182" s="50">
        <f t="shared" si="84"/>
        <v>33</v>
      </c>
      <c r="C182" s="24">
        <f t="shared" si="85"/>
        <v>3</v>
      </c>
      <c r="F182" s="30">
        <f>+Model!G194+Model!G419</f>
        <v>0</v>
      </c>
      <c r="G182" s="30">
        <f>+Model!H194+Model!H419</f>
        <v>0</v>
      </c>
      <c r="H182" s="30">
        <f>+Model!I194+Model!I419</f>
        <v>0</v>
      </c>
      <c r="I182" s="30">
        <f>+Model!J194+Model!J419</f>
        <v>0</v>
      </c>
      <c r="J182" s="30">
        <f>+Model!K194+Model!K419</f>
        <v>0</v>
      </c>
      <c r="K182" s="30">
        <f>+Model!L194+Model!L419</f>
        <v>0</v>
      </c>
      <c r="L182" s="30">
        <f>+Model!M194+Model!M419</f>
        <v>0</v>
      </c>
      <c r="M182" s="30">
        <f>+Model!N194+Model!N419</f>
        <v>0</v>
      </c>
      <c r="N182" s="30">
        <f>+Model!O194+Model!O419</f>
        <v>0</v>
      </c>
      <c r="O182" s="30">
        <f>+Model!P194+Model!P419</f>
        <v>0</v>
      </c>
      <c r="P182" s="30">
        <f>+Model!Q194+Model!Q419</f>
        <v>0</v>
      </c>
      <c r="Q182" s="30">
        <f>+Model!R194+Model!R419</f>
        <v>0</v>
      </c>
      <c r="R182" s="30">
        <f>+Model!S194+Model!S419</f>
        <v>0</v>
      </c>
      <c r="S182" s="30">
        <f>+Model!T194+Model!T419</f>
        <v>0</v>
      </c>
      <c r="T182" s="30">
        <f>+Model!U194+Model!U419</f>
        <v>0</v>
      </c>
      <c r="U182" s="30">
        <f>+Model!V194+Model!V419</f>
        <v>0</v>
      </c>
      <c r="V182" s="30">
        <f>+Model!W194+Model!W419</f>
        <v>0</v>
      </c>
      <c r="W182" s="30">
        <f>+Model!X194+Model!X419</f>
        <v>0</v>
      </c>
      <c r="X182" s="30">
        <f>+Model!Y194+Model!Y419</f>
        <v>0</v>
      </c>
      <c r="Y182" s="30">
        <f>+Model!Z194+Model!Z419</f>
        <v>0</v>
      </c>
      <c r="Z182" s="30">
        <f>+Model!AA194+Model!AA419</f>
        <v>0</v>
      </c>
      <c r="AA182" s="30">
        <f>+Model!AB194+Model!AB419</f>
        <v>0</v>
      </c>
      <c r="AB182" s="30">
        <f>+Model!AC194+Model!AC419</f>
        <v>0</v>
      </c>
      <c r="AC182" s="30">
        <f>+Model!AD194+Model!AD419</f>
        <v>0</v>
      </c>
      <c r="AD182" s="30">
        <f>+Model!AE194+Model!AE419</f>
        <v>0</v>
      </c>
      <c r="AE182" s="30">
        <f>+Model!AF194+Model!AF419</f>
        <v>0</v>
      </c>
      <c r="AF182" s="30">
        <f>+Model!AG194+Model!AG419</f>
        <v>0</v>
      </c>
      <c r="AG182" s="30">
        <f>+Model!AH194+Model!AH419</f>
        <v>0</v>
      </c>
      <c r="AH182" s="30">
        <f>+Model!AI194+Model!AI419</f>
        <v>0</v>
      </c>
      <c r="AI182" s="30">
        <f>+Model!AJ194+Model!AJ419</f>
        <v>0</v>
      </c>
      <c r="AJ182" s="30">
        <f>+Model!AK194+Model!AK419</f>
        <v>0</v>
      </c>
      <c r="AK182" s="30">
        <f>+Model!AL194+Model!AL419</f>
        <v>0</v>
      </c>
      <c r="AL182" s="30">
        <f>+Model!AM194+Model!AM419</f>
        <v>33.53537054</v>
      </c>
      <c r="AM182" s="30">
        <f>+Model!AN194+Model!AN419</f>
        <v>32.41752486</v>
      </c>
      <c r="AN182" s="30">
        <f>+Model!AO194+Model!AO419</f>
        <v>31.3369407</v>
      </c>
      <c r="AO182" s="30">
        <f>+Model!AP194+Model!AP419</f>
        <v>30.29237601</v>
      </c>
      <c r="AP182" s="30">
        <f>+Model!AQ194+Model!AQ419</f>
        <v>29.40884837</v>
      </c>
      <c r="AQ182" s="30">
        <f>+Model!AR194+Model!AR419</f>
        <v>28.5510903</v>
      </c>
      <c r="AR182" s="30">
        <f>+Model!AS194+Model!AS419</f>
        <v>27.71835016</v>
      </c>
      <c r="AS182" s="30">
        <f>+Model!AT194+Model!AT419</f>
        <v>26.90989828</v>
      </c>
      <c r="AT182" s="30">
        <f>+Model!AU194+Model!AU419</f>
        <v>26.12502625</v>
      </c>
      <c r="AU182" s="30">
        <f>+Model!AV194+Model!AV419</f>
        <v>25.36304632</v>
      </c>
      <c r="AV182" s="30">
        <f>+Model!AW194+Model!AW419</f>
        <v>24.6232908</v>
      </c>
      <c r="AW182" s="30">
        <f>+Model!AX194+Model!AX419</f>
        <v>23.90511148</v>
      </c>
      <c r="AX182" s="30">
        <f>+Model!AY194+Model!AY419</f>
        <v>23.20787907</v>
      </c>
      <c r="AY182" s="30">
        <f>+Model!AZ194+Model!AZ419</f>
        <v>22.53098259</v>
      </c>
      <c r="AZ182" s="30">
        <f>+Model!BA194+Model!BA419</f>
        <v>21.87382893</v>
      </c>
      <c r="BA182" s="30">
        <f>+Model!BB194+Model!BB419</f>
        <v>21.23584226</v>
      </c>
      <c r="BB182" s="30">
        <f>+Model!BC194+Model!BC419</f>
        <v>20.7049462</v>
      </c>
      <c r="BC182" s="30">
        <f>+Model!BD194+Model!BD419</f>
        <v>20.18732255</v>
      </c>
      <c r="BD182" s="30">
        <f>+Model!BE194+Model!BE419</f>
        <v>19.68263948</v>
      </c>
      <c r="BE182" s="30">
        <f>+Model!BF194+Model!BF419</f>
        <v>19.1905735</v>
      </c>
      <c r="BF182" s="30">
        <f>+Model!BG194+Model!BG419</f>
        <v>18.71080916</v>
      </c>
      <c r="BG182" s="30">
        <f>+Model!BH194+Model!BH419</f>
        <v>18.24303893</v>
      </c>
      <c r="BH182" s="30">
        <f>+Model!BI194+Model!BI419</f>
        <v>17.78696296</v>
      </c>
      <c r="BI182" s="30">
        <f>+Model!BJ194+Model!BJ419</f>
        <v>17.34228888</v>
      </c>
      <c r="BJ182" s="30">
        <f>+Model!BK194+Model!BK419</f>
        <v>16.90873166</v>
      </c>
      <c r="BK182" s="30">
        <f>+Model!BL194+Model!BL419</f>
        <v>16.48601337</v>
      </c>
      <c r="BL182" s="30">
        <f>+Model!BM194+Model!BM419</f>
        <v>16.07386303</v>
      </c>
      <c r="BM182" s="30">
        <f>+Model!BN194+Model!BN419</f>
        <v>15.67201646</v>
      </c>
    </row>
    <row r="183" ht="14.25" customHeight="1">
      <c r="B183" s="50">
        <f t="shared" si="84"/>
        <v>34</v>
      </c>
      <c r="C183" s="24">
        <f t="shared" si="85"/>
        <v>3</v>
      </c>
      <c r="F183" s="30">
        <f>+Model!G195+Model!G420</f>
        <v>0</v>
      </c>
      <c r="G183" s="30">
        <f>+Model!H195+Model!H420</f>
        <v>0</v>
      </c>
      <c r="H183" s="30">
        <f>+Model!I195+Model!I420</f>
        <v>0</v>
      </c>
      <c r="I183" s="30">
        <f>+Model!J195+Model!J420</f>
        <v>0</v>
      </c>
      <c r="J183" s="30">
        <f>+Model!K195+Model!K420</f>
        <v>0</v>
      </c>
      <c r="K183" s="30">
        <f>+Model!L195+Model!L420</f>
        <v>0</v>
      </c>
      <c r="L183" s="30">
        <f>+Model!M195+Model!M420</f>
        <v>0</v>
      </c>
      <c r="M183" s="30">
        <f>+Model!N195+Model!N420</f>
        <v>0</v>
      </c>
      <c r="N183" s="30">
        <f>+Model!O195+Model!O420</f>
        <v>0</v>
      </c>
      <c r="O183" s="30">
        <f>+Model!P195+Model!P420</f>
        <v>0</v>
      </c>
      <c r="P183" s="30">
        <f>+Model!Q195+Model!Q420</f>
        <v>0</v>
      </c>
      <c r="Q183" s="30">
        <f>+Model!R195+Model!R420</f>
        <v>0</v>
      </c>
      <c r="R183" s="30">
        <f>+Model!S195+Model!S420</f>
        <v>0</v>
      </c>
      <c r="S183" s="30">
        <f>+Model!T195+Model!T420</f>
        <v>0</v>
      </c>
      <c r="T183" s="30">
        <f>+Model!U195+Model!U420</f>
        <v>0</v>
      </c>
      <c r="U183" s="30">
        <f>+Model!V195+Model!V420</f>
        <v>0</v>
      </c>
      <c r="V183" s="30">
        <f>+Model!W195+Model!W420</f>
        <v>0</v>
      </c>
      <c r="W183" s="30">
        <f>+Model!X195+Model!X420</f>
        <v>0</v>
      </c>
      <c r="X183" s="30">
        <f>+Model!Y195+Model!Y420</f>
        <v>0</v>
      </c>
      <c r="Y183" s="30">
        <f>+Model!Z195+Model!Z420</f>
        <v>0</v>
      </c>
      <c r="Z183" s="30">
        <f>+Model!AA195+Model!AA420</f>
        <v>0</v>
      </c>
      <c r="AA183" s="30">
        <f>+Model!AB195+Model!AB420</f>
        <v>0</v>
      </c>
      <c r="AB183" s="30">
        <f>+Model!AC195+Model!AC420</f>
        <v>0</v>
      </c>
      <c r="AC183" s="30">
        <f>+Model!AD195+Model!AD420</f>
        <v>0</v>
      </c>
      <c r="AD183" s="30">
        <f>+Model!AE195+Model!AE420</f>
        <v>0</v>
      </c>
      <c r="AE183" s="30">
        <f>+Model!AF195+Model!AF420</f>
        <v>0</v>
      </c>
      <c r="AF183" s="30">
        <f>+Model!AG195+Model!AG420</f>
        <v>0</v>
      </c>
      <c r="AG183" s="30">
        <f>+Model!AH195+Model!AH420</f>
        <v>0</v>
      </c>
      <c r="AH183" s="30">
        <f>+Model!AI195+Model!AI420</f>
        <v>0</v>
      </c>
      <c r="AI183" s="30">
        <f>+Model!AJ195+Model!AJ420</f>
        <v>0</v>
      </c>
      <c r="AJ183" s="30">
        <f>+Model!AK195+Model!AK420</f>
        <v>0</v>
      </c>
      <c r="AK183" s="30">
        <f>+Model!AL195+Model!AL420</f>
        <v>0</v>
      </c>
      <c r="AL183" s="30">
        <f>+Model!AM195+Model!AM420</f>
        <v>0</v>
      </c>
      <c r="AM183" s="30">
        <f>+Model!AN195+Model!AN420</f>
        <v>34.08713907</v>
      </c>
      <c r="AN183" s="30">
        <f>+Model!AO195+Model!AO420</f>
        <v>32.9509011</v>
      </c>
      <c r="AO183" s="30">
        <f>+Model!AP195+Model!AP420</f>
        <v>31.85253773</v>
      </c>
      <c r="AP183" s="30">
        <f>+Model!AQ195+Model!AQ420</f>
        <v>30.92350538</v>
      </c>
      <c r="AQ183" s="30">
        <f>+Model!AR195+Model!AR420</f>
        <v>30.02156981</v>
      </c>
      <c r="AR183" s="30">
        <f>+Model!AS195+Model!AS420</f>
        <v>29.14594069</v>
      </c>
      <c r="AS183" s="30">
        <f>+Model!AT195+Model!AT420</f>
        <v>28.29585075</v>
      </c>
      <c r="AT183" s="30">
        <f>+Model!AU195+Model!AU420</f>
        <v>27.47055511</v>
      </c>
      <c r="AU183" s="30">
        <f>+Model!AV195+Model!AV420</f>
        <v>26.66933058</v>
      </c>
      <c r="AV183" s="30">
        <f>+Model!AW195+Model!AW420</f>
        <v>25.89147511</v>
      </c>
      <c r="AW183" s="30">
        <f>+Model!AX195+Model!AX420</f>
        <v>25.13630708</v>
      </c>
      <c r="AX183" s="30">
        <f>+Model!AY195+Model!AY420</f>
        <v>24.40316479</v>
      </c>
      <c r="AY183" s="30">
        <f>+Model!AZ195+Model!AZ420</f>
        <v>23.69140582</v>
      </c>
      <c r="AZ183" s="30">
        <f>+Model!BA195+Model!BA420</f>
        <v>23.00040648</v>
      </c>
      <c r="BA183" s="30">
        <f>+Model!BB195+Model!BB420</f>
        <v>22.32956129</v>
      </c>
      <c r="BB183" s="30">
        <f>+Model!BC195+Model!BC420</f>
        <v>21.77132226</v>
      </c>
      <c r="BC183" s="30">
        <f>+Model!BD195+Model!BD420</f>
        <v>21.2270392</v>
      </c>
      <c r="BD183" s="30">
        <f>+Model!BE195+Model!BE420</f>
        <v>20.69636322</v>
      </c>
      <c r="BE183" s="30">
        <f>+Model!BF195+Model!BF420</f>
        <v>20.17895414</v>
      </c>
      <c r="BF183" s="30">
        <f>+Model!BG195+Model!BG420</f>
        <v>19.67448029</v>
      </c>
      <c r="BG183" s="30">
        <f>+Model!BH195+Model!BH420</f>
        <v>19.18261828</v>
      </c>
      <c r="BH183" s="30">
        <f>+Model!BI195+Model!BI420</f>
        <v>18.70305283</v>
      </c>
      <c r="BI183" s="30">
        <f>+Model!BJ195+Model!BJ420</f>
        <v>18.23547651</v>
      </c>
      <c r="BJ183" s="30">
        <f>+Model!BK195+Model!BK420</f>
        <v>17.77958959</v>
      </c>
      <c r="BK183" s="30">
        <f>+Model!BL195+Model!BL420</f>
        <v>17.33509985</v>
      </c>
      <c r="BL183" s="30">
        <f>+Model!BM195+Model!BM420</f>
        <v>16.90172236</v>
      </c>
      <c r="BM183" s="30">
        <f>+Model!BN195+Model!BN420</f>
        <v>16.4791793</v>
      </c>
    </row>
    <row r="184" ht="14.25" customHeight="1">
      <c r="B184" s="50">
        <f t="shared" si="84"/>
        <v>35</v>
      </c>
      <c r="C184" s="24">
        <f t="shared" si="85"/>
        <v>3</v>
      </c>
      <c r="F184" s="30">
        <f>+Model!G196+Model!G421</f>
        <v>0</v>
      </c>
      <c r="G184" s="30">
        <f>+Model!H196+Model!H421</f>
        <v>0</v>
      </c>
      <c r="H184" s="30">
        <f>+Model!I196+Model!I421</f>
        <v>0</v>
      </c>
      <c r="I184" s="30">
        <f>+Model!J196+Model!J421</f>
        <v>0</v>
      </c>
      <c r="J184" s="30">
        <f>+Model!K196+Model!K421</f>
        <v>0</v>
      </c>
      <c r="K184" s="30">
        <f>+Model!L196+Model!L421</f>
        <v>0</v>
      </c>
      <c r="L184" s="30">
        <f>+Model!M196+Model!M421</f>
        <v>0</v>
      </c>
      <c r="M184" s="30">
        <f>+Model!N196+Model!N421</f>
        <v>0</v>
      </c>
      <c r="N184" s="30">
        <f>+Model!O196+Model!O421</f>
        <v>0</v>
      </c>
      <c r="O184" s="30">
        <f>+Model!P196+Model!P421</f>
        <v>0</v>
      </c>
      <c r="P184" s="30">
        <f>+Model!Q196+Model!Q421</f>
        <v>0</v>
      </c>
      <c r="Q184" s="30">
        <f>+Model!R196+Model!R421</f>
        <v>0</v>
      </c>
      <c r="R184" s="30">
        <f>+Model!S196+Model!S421</f>
        <v>0</v>
      </c>
      <c r="S184" s="30">
        <f>+Model!T196+Model!T421</f>
        <v>0</v>
      </c>
      <c r="T184" s="30">
        <f>+Model!U196+Model!U421</f>
        <v>0</v>
      </c>
      <c r="U184" s="30">
        <f>+Model!V196+Model!V421</f>
        <v>0</v>
      </c>
      <c r="V184" s="30">
        <f>+Model!W196+Model!W421</f>
        <v>0</v>
      </c>
      <c r="W184" s="30">
        <f>+Model!X196+Model!X421</f>
        <v>0</v>
      </c>
      <c r="X184" s="30">
        <f>+Model!Y196+Model!Y421</f>
        <v>0</v>
      </c>
      <c r="Y184" s="30">
        <f>+Model!Z196+Model!Z421</f>
        <v>0</v>
      </c>
      <c r="Z184" s="30">
        <f>+Model!AA196+Model!AA421</f>
        <v>0</v>
      </c>
      <c r="AA184" s="30">
        <f>+Model!AB196+Model!AB421</f>
        <v>0</v>
      </c>
      <c r="AB184" s="30">
        <f>+Model!AC196+Model!AC421</f>
        <v>0</v>
      </c>
      <c r="AC184" s="30">
        <f>+Model!AD196+Model!AD421</f>
        <v>0</v>
      </c>
      <c r="AD184" s="30">
        <f>+Model!AE196+Model!AE421</f>
        <v>0</v>
      </c>
      <c r="AE184" s="30">
        <f>+Model!AF196+Model!AF421</f>
        <v>0</v>
      </c>
      <c r="AF184" s="30">
        <f>+Model!AG196+Model!AG421</f>
        <v>0</v>
      </c>
      <c r="AG184" s="30">
        <f>+Model!AH196+Model!AH421</f>
        <v>0</v>
      </c>
      <c r="AH184" s="30">
        <f>+Model!AI196+Model!AI421</f>
        <v>0</v>
      </c>
      <c r="AI184" s="30">
        <f>+Model!AJ196+Model!AJ421</f>
        <v>0</v>
      </c>
      <c r="AJ184" s="30">
        <f>+Model!AK196+Model!AK421</f>
        <v>0</v>
      </c>
      <c r="AK184" s="30">
        <f>+Model!AL196+Model!AL421</f>
        <v>0</v>
      </c>
      <c r="AL184" s="30">
        <f>+Model!AM196+Model!AM421</f>
        <v>0</v>
      </c>
      <c r="AM184" s="30">
        <f>+Model!AN196+Model!AN421</f>
        <v>0</v>
      </c>
      <c r="AN184" s="30">
        <f>+Model!AO196+Model!AO421</f>
        <v>36.16649603</v>
      </c>
      <c r="AO184" s="30">
        <f>+Model!AP196+Model!AP421</f>
        <v>34.96094616</v>
      </c>
      <c r="AP184" s="30">
        <f>+Model!AQ196+Model!AQ421</f>
        <v>33.94125189</v>
      </c>
      <c r="AQ184" s="30">
        <f>+Model!AR196+Model!AR421</f>
        <v>32.95129871</v>
      </c>
      <c r="AR184" s="30">
        <f>+Model!AS196+Model!AS421</f>
        <v>31.99021917</v>
      </c>
      <c r="AS184" s="30">
        <f>+Model!AT196+Model!AT421</f>
        <v>31.05717111</v>
      </c>
      <c r="AT184" s="30">
        <f>+Model!AU196+Model!AU421</f>
        <v>30.15133695</v>
      </c>
      <c r="AU184" s="30">
        <f>+Model!AV196+Model!AV421</f>
        <v>29.27192296</v>
      </c>
      <c r="AV184" s="30">
        <f>+Model!AW196+Model!AW421</f>
        <v>28.41815854</v>
      </c>
      <c r="AW184" s="30">
        <f>+Model!AX196+Model!AX421</f>
        <v>27.58929558</v>
      </c>
      <c r="AX184" s="30">
        <f>+Model!AY196+Model!AY421</f>
        <v>26.78460779</v>
      </c>
      <c r="AY184" s="30">
        <f>+Model!AZ196+Model!AZ421</f>
        <v>26.00339007</v>
      </c>
      <c r="AZ184" s="30">
        <f>+Model!BA196+Model!BA421</f>
        <v>25.24495786</v>
      </c>
      <c r="BA184" s="30">
        <f>+Model!BB196+Model!BB421</f>
        <v>24.50864658</v>
      </c>
      <c r="BB184" s="30">
        <f>+Model!BC196+Model!BC421</f>
        <v>23.89593042</v>
      </c>
      <c r="BC184" s="30">
        <f>+Model!BD196+Model!BD421</f>
        <v>23.29853216</v>
      </c>
      <c r="BD184" s="30">
        <f>+Model!BE196+Model!BE421</f>
        <v>22.71606886</v>
      </c>
      <c r="BE184" s="30">
        <f>+Model!BF196+Model!BF421</f>
        <v>22.14816713</v>
      </c>
      <c r="BF184" s="30">
        <f>+Model!BG196+Model!BG421</f>
        <v>21.59446296</v>
      </c>
      <c r="BG184" s="30">
        <f>+Model!BH196+Model!BH421</f>
        <v>21.05460138</v>
      </c>
      <c r="BH184" s="30">
        <f>+Model!BI196+Model!BI421</f>
        <v>20.52823635</v>
      </c>
      <c r="BI184" s="30">
        <f>+Model!BJ196+Model!BJ421</f>
        <v>20.01503044</v>
      </c>
      <c r="BJ184" s="30">
        <f>+Model!BK196+Model!BK421</f>
        <v>19.51465468</v>
      </c>
      <c r="BK184" s="30">
        <f>+Model!BL196+Model!BL421</f>
        <v>19.02678831</v>
      </c>
      <c r="BL184" s="30">
        <f>+Model!BM196+Model!BM421</f>
        <v>18.5511186</v>
      </c>
      <c r="BM184" s="30">
        <f>+Model!BN196+Model!BN421</f>
        <v>18.08734064</v>
      </c>
    </row>
    <row r="185" ht="14.25" customHeight="1">
      <c r="B185" s="50">
        <f t="shared" si="84"/>
        <v>36</v>
      </c>
      <c r="C185" s="24">
        <f t="shared" si="85"/>
        <v>3</v>
      </c>
      <c r="F185" s="30">
        <f>+Model!G197+Model!G422</f>
        <v>0</v>
      </c>
      <c r="G185" s="30">
        <f>+Model!H197+Model!H422</f>
        <v>0</v>
      </c>
      <c r="H185" s="30">
        <f>+Model!I197+Model!I422</f>
        <v>0</v>
      </c>
      <c r="I185" s="30">
        <f>+Model!J197+Model!J422</f>
        <v>0</v>
      </c>
      <c r="J185" s="30">
        <f>+Model!K197+Model!K422</f>
        <v>0</v>
      </c>
      <c r="K185" s="30">
        <f>+Model!L197+Model!L422</f>
        <v>0</v>
      </c>
      <c r="L185" s="30">
        <f>+Model!M197+Model!M422</f>
        <v>0</v>
      </c>
      <c r="M185" s="30">
        <f>+Model!N197+Model!N422</f>
        <v>0</v>
      </c>
      <c r="N185" s="30">
        <f>+Model!O197+Model!O422</f>
        <v>0</v>
      </c>
      <c r="O185" s="30">
        <f>+Model!P197+Model!P422</f>
        <v>0</v>
      </c>
      <c r="P185" s="30">
        <f>+Model!Q197+Model!Q422</f>
        <v>0</v>
      </c>
      <c r="Q185" s="30">
        <f>+Model!R197+Model!R422</f>
        <v>0</v>
      </c>
      <c r="R185" s="30">
        <f>+Model!S197+Model!S422</f>
        <v>0</v>
      </c>
      <c r="S185" s="30">
        <f>+Model!T197+Model!T422</f>
        <v>0</v>
      </c>
      <c r="T185" s="30">
        <f>+Model!U197+Model!U422</f>
        <v>0</v>
      </c>
      <c r="U185" s="30">
        <f>+Model!V197+Model!V422</f>
        <v>0</v>
      </c>
      <c r="V185" s="30">
        <f>+Model!W197+Model!W422</f>
        <v>0</v>
      </c>
      <c r="W185" s="30">
        <f>+Model!X197+Model!X422</f>
        <v>0</v>
      </c>
      <c r="X185" s="30">
        <f>+Model!Y197+Model!Y422</f>
        <v>0</v>
      </c>
      <c r="Y185" s="30">
        <f>+Model!Z197+Model!Z422</f>
        <v>0</v>
      </c>
      <c r="Z185" s="30">
        <f>+Model!AA197+Model!AA422</f>
        <v>0</v>
      </c>
      <c r="AA185" s="30">
        <f>+Model!AB197+Model!AB422</f>
        <v>0</v>
      </c>
      <c r="AB185" s="30">
        <f>+Model!AC197+Model!AC422</f>
        <v>0</v>
      </c>
      <c r="AC185" s="30">
        <f>+Model!AD197+Model!AD422</f>
        <v>0</v>
      </c>
      <c r="AD185" s="30">
        <f>+Model!AE197+Model!AE422</f>
        <v>0</v>
      </c>
      <c r="AE185" s="30">
        <f>+Model!AF197+Model!AF422</f>
        <v>0</v>
      </c>
      <c r="AF185" s="30">
        <f>+Model!AG197+Model!AG422</f>
        <v>0</v>
      </c>
      <c r="AG185" s="30">
        <f>+Model!AH197+Model!AH422</f>
        <v>0</v>
      </c>
      <c r="AH185" s="30">
        <f>+Model!AI197+Model!AI422</f>
        <v>0</v>
      </c>
      <c r="AI185" s="30">
        <f>+Model!AJ197+Model!AJ422</f>
        <v>0</v>
      </c>
      <c r="AJ185" s="30">
        <f>+Model!AK197+Model!AK422</f>
        <v>0</v>
      </c>
      <c r="AK185" s="30">
        <f>+Model!AL197+Model!AL422</f>
        <v>0</v>
      </c>
      <c r="AL185" s="30">
        <f>+Model!AM197+Model!AM422</f>
        <v>0</v>
      </c>
      <c r="AM185" s="30">
        <f>+Model!AN197+Model!AN422</f>
        <v>0</v>
      </c>
      <c r="AN185" s="30">
        <f>+Model!AO197+Model!AO422</f>
        <v>0</v>
      </c>
      <c r="AO185" s="30">
        <f>+Model!AP197+Model!AP422</f>
        <v>36.77482083</v>
      </c>
      <c r="AP185" s="30">
        <f>+Model!AQ197+Model!AQ422</f>
        <v>35.70222189</v>
      </c>
      <c r="AQ185" s="30">
        <f>+Model!AR197+Model!AR422</f>
        <v>34.66090708</v>
      </c>
      <c r="AR185" s="30">
        <f>+Model!AS197+Model!AS422</f>
        <v>33.64996396</v>
      </c>
      <c r="AS185" s="30">
        <f>+Model!AT197+Model!AT422</f>
        <v>32.66850668</v>
      </c>
      <c r="AT185" s="30">
        <f>+Model!AU197+Model!AU422</f>
        <v>31.71567523</v>
      </c>
      <c r="AU185" s="30">
        <f>+Model!AV197+Model!AV422</f>
        <v>30.7906347</v>
      </c>
      <c r="AV185" s="30">
        <f>+Model!AW197+Model!AW422</f>
        <v>29.89257452</v>
      </c>
      <c r="AW185" s="30">
        <f>+Model!AX197+Model!AX422</f>
        <v>29.02070777</v>
      </c>
      <c r="AX185" s="30">
        <f>+Model!AY197+Model!AY422</f>
        <v>28.17427046</v>
      </c>
      <c r="AY185" s="30">
        <f>+Model!AZ197+Model!AZ422</f>
        <v>27.3525209</v>
      </c>
      <c r="AZ185" s="30">
        <f>+Model!BA197+Model!BA422</f>
        <v>26.55473904</v>
      </c>
      <c r="BA185" s="30">
        <f>+Model!BB197+Model!BB422</f>
        <v>25.78022582</v>
      </c>
      <c r="BB185" s="30">
        <f>+Model!BC197+Model!BC422</f>
        <v>25.13572018</v>
      </c>
      <c r="BC185" s="30">
        <f>+Model!BD197+Model!BD422</f>
        <v>24.50732717</v>
      </c>
      <c r="BD185" s="30">
        <f>+Model!BE197+Model!BE422</f>
        <v>23.89464399</v>
      </c>
      <c r="BE185" s="30">
        <f>+Model!BF197+Model!BF422</f>
        <v>23.29727789</v>
      </c>
      <c r="BF185" s="30">
        <f>+Model!BG197+Model!BG422</f>
        <v>22.71484594</v>
      </c>
      <c r="BG185" s="30">
        <f>+Model!BH197+Model!BH422</f>
        <v>22.1469748</v>
      </c>
      <c r="BH185" s="30">
        <f>+Model!BI197+Model!BI422</f>
        <v>21.59330043</v>
      </c>
      <c r="BI185" s="30">
        <f>+Model!BJ197+Model!BJ422</f>
        <v>21.05346792</v>
      </c>
      <c r="BJ185" s="30">
        <f>+Model!BK197+Model!BK422</f>
        <v>20.52713122</v>
      </c>
      <c r="BK185" s="30">
        <f>+Model!BL197+Model!BL422</f>
        <v>20.01395294</v>
      </c>
      <c r="BL185" s="30">
        <f>+Model!BM197+Model!BM422</f>
        <v>19.51360411</v>
      </c>
      <c r="BM185" s="30">
        <f>+Model!BN197+Model!BN422</f>
        <v>19.02576401</v>
      </c>
    </row>
    <row r="186" ht="14.25" customHeight="1">
      <c r="B186" s="50">
        <f t="shared" si="84"/>
        <v>37</v>
      </c>
      <c r="C186" s="24">
        <f t="shared" si="85"/>
        <v>4</v>
      </c>
      <c r="F186" s="30">
        <f>+Model!G198+Model!G423</f>
        <v>0</v>
      </c>
      <c r="G186" s="30">
        <f>+Model!H198+Model!H423</f>
        <v>0</v>
      </c>
      <c r="H186" s="30">
        <f>+Model!I198+Model!I423</f>
        <v>0</v>
      </c>
      <c r="I186" s="30">
        <f>+Model!J198+Model!J423</f>
        <v>0</v>
      </c>
      <c r="J186" s="30">
        <f>+Model!K198+Model!K423</f>
        <v>0</v>
      </c>
      <c r="K186" s="30">
        <f>+Model!L198+Model!L423</f>
        <v>0</v>
      </c>
      <c r="L186" s="30">
        <f>+Model!M198+Model!M423</f>
        <v>0</v>
      </c>
      <c r="M186" s="30">
        <f>+Model!N198+Model!N423</f>
        <v>0</v>
      </c>
      <c r="N186" s="30">
        <f>+Model!O198+Model!O423</f>
        <v>0</v>
      </c>
      <c r="O186" s="30">
        <f>+Model!P198+Model!P423</f>
        <v>0</v>
      </c>
      <c r="P186" s="30">
        <f>+Model!Q198+Model!Q423</f>
        <v>0</v>
      </c>
      <c r="Q186" s="30">
        <f>+Model!R198+Model!R423</f>
        <v>0</v>
      </c>
      <c r="R186" s="30">
        <f>+Model!S198+Model!S423</f>
        <v>0</v>
      </c>
      <c r="S186" s="30">
        <f>+Model!T198+Model!T423</f>
        <v>0</v>
      </c>
      <c r="T186" s="30">
        <f>+Model!U198+Model!U423</f>
        <v>0</v>
      </c>
      <c r="U186" s="30">
        <f>+Model!V198+Model!V423</f>
        <v>0</v>
      </c>
      <c r="V186" s="30">
        <f>+Model!W198+Model!W423</f>
        <v>0</v>
      </c>
      <c r="W186" s="30">
        <f>+Model!X198+Model!X423</f>
        <v>0</v>
      </c>
      <c r="X186" s="30">
        <f>+Model!Y198+Model!Y423</f>
        <v>0</v>
      </c>
      <c r="Y186" s="30">
        <f>+Model!Z198+Model!Z423</f>
        <v>0</v>
      </c>
      <c r="Z186" s="30">
        <f>+Model!AA198+Model!AA423</f>
        <v>0</v>
      </c>
      <c r="AA186" s="30">
        <f>+Model!AB198+Model!AB423</f>
        <v>0</v>
      </c>
      <c r="AB186" s="30">
        <f>+Model!AC198+Model!AC423</f>
        <v>0</v>
      </c>
      <c r="AC186" s="30">
        <f>+Model!AD198+Model!AD423</f>
        <v>0</v>
      </c>
      <c r="AD186" s="30">
        <f>+Model!AE198+Model!AE423</f>
        <v>0</v>
      </c>
      <c r="AE186" s="30">
        <f>+Model!AF198+Model!AF423</f>
        <v>0</v>
      </c>
      <c r="AF186" s="30">
        <f>+Model!AG198+Model!AG423</f>
        <v>0</v>
      </c>
      <c r="AG186" s="30">
        <f>+Model!AH198+Model!AH423</f>
        <v>0</v>
      </c>
      <c r="AH186" s="30">
        <f>+Model!AI198+Model!AI423</f>
        <v>0</v>
      </c>
      <c r="AI186" s="30">
        <f>+Model!AJ198+Model!AJ423</f>
        <v>0</v>
      </c>
      <c r="AJ186" s="30">
        <f>+Model!AK198+Model!AK423</f>
        <v>0</v>
      </c>
      <c r="AK186" s="30">
        <f>+Model!AL198+Model!AL423</f>
        <v>0</v>
      </c>
      <c r="AL186" s="30">
        <f>+Model!AM198+Model!AM423</f>
        <v>0</v>
      </c>
      <c r="AM186" s="30">
        <f>+Model!AN198+Model!AN423</f>
        <v>0</v>
      </c>
      <c r="AN186" s="30">
        <f>+Model!AO198+Model!AO423</f>
        <v>0</v>
      </c>
      <c r="AO186" s="30">
        <f>+Model!AP198+Model!AP423</f>
        <v>0</v>
      </c>
      <c r="AP186" s="30">
        <f>+Model!AQ198+Model!AQ423</f>
        <v>38.7203663</v>
      </c>
      <c r="AQ186" s="30">
        <f>+Model!AR198+Model!AR423</f>
        <v>37.59102228</v>
      </c>
      <c r="AR186" s="30">
        <f>+Model!AS198+Model!AS423</f>
        <v>36.49461747</v>
      </c>
      <c r="AS186" s="30">
        <f>+Model!AT198+Model!AT423</f>
        <v>35.43019112</v>
      </c>
      <c r="AT186" s="30">
        <f>+Model!AU198+Model!AU423</f>
        <v>34.39681055</v>
      </c>
      <c r="AU186" s="30">
        <f>+Model!AV198+Model!AV423</f>
        <v>33.39357024</v>
      </c>
      <c r="AV186" s="30">
        <f>+Model!AW198+Model!AW423</f>
        <v>32.41959111</v>
      </c>
      <c r="AW186" s="30">
        <f>+Model!AX198+Model!AX423</f>
        <v>31.4740197</v>
      </c>
      <c r="AX186" s="30">
        <f>+Model!AY198+Model!AY423</f>
        <v>30.55602746</v>
      </c>
      <c r="AY186" s="30">
        <f>+Model!AZ198+Model!AZ423</f>
        <v>29.66480999</v>
      </c>
      <c r="AZ186" s="30">
        <f>+Model!BA198+Model!BA423</f>
        <v>28.79958637</v>
      </c>
      <c r="BA186" s="30">
        <f>+Model!BB198+Model!BB423</f>
        <v>27.95959843</v>
      </c>
      <c r="BB186" s="30">
        <f>+Model!BC198+Model!BC423</f>
        <v>27.26060847</v>
      </c>
      <c r="BC186" s="30">
        <f>+Model!BD198+Model!BD423</f>
        <v>26.57909326</v>
      </c>
      <c r="BD186" s="30">
        <f>+Model!BE198+Model!BE423</f>
        <v>25.91461593</v>
      </c>
      <c r="BE186" s="30">
        <f>+Model!BF198+Model!BF423</f>
        <v>25.26675053</v>
      </c>
      <c r="BF186" s="30">
        <f>+Model!BG198+Model!BG423</f>
        <v>24.63508177</v>
      </c>
      <c r="BG186" s="30">
        <f>+Model!BH198+Model!BH423</f>
        <v>24.01920472</v>
      </c>
      <c r="BH186" s="30">
        <f>+Model!BI198+Model!BI423</f>
        <v>23.41872461</v>
      </c>
      <c r="BI186" s="30">
        <f>+Model!BJ198+Model!BJ423</f>
        <v>22.83325649</v>
      </c>
      <c r="BJ186" s="30">
        <f>+Model!BK198+Model!BK423</f>
        <v>22.26242508</v>
      </c>
      <c r="BK186" s="30">
        <f>+Model!BL198+Model!BL423</f>
        <v>21.70586445</v>
      </c>
      <c r="BL186" s="30">
        <f>+Model!BM198+Model!BM423</f>
        <v>21.16321784</v>
      </c>
      <c r="BM186" s="30">
        <f>+Model!BN198+Model!BN423</f>
        <v>20.63413739</v>
      </c>
    </row>
    <row r="187" ht="14.25" customHeight="1">
      <c r="B187" s="50">
        <f t="shared" si="84"/>
        <v>38</v>
      </c>
      <c r="C187" s="24">
        <f t="shared" si="85"/>
        <v>4</v>
      </c>
      <c r="F187" s="30">
        <f>+Model!G199+Model!G424</f>
        <v>0</v>
      </c>
      <c r="G187" s="30">
        <f>+Model!H199+Model!H424</f>
        <v>0</v>
      </c>
      <c r="H187" s="30">
        <f>+Model!I199+Model!I424</f>
        <v>0</v>
      </c>
      <c r="I187" s="30">
        <f>+Model!J199+Model!J424</f>
        <v>0</v>
      </c>
      <c r="J187" s="30">
        <f>+Model!K199+Model!K424</f>
        <v>0</v>
      </c>
      <c r="K187" s="30">
        <f>+Model!L199+Model!L424</f>
        <v>0</v>
      </c>
      <c r="L187" s="30">
        <f>+Model!M199+Model!M424</f>
        <v>0</v>
      </c>
      <c r="M187" s="30">
        <f>+Model!N199+Model!N424</f>
        <v>0</v>
      </c>
      <c r="N187" s="30">
        <f>+Model!O199+Model!O424</f>
        <v>0</v>
      </c>
      <c r="O187" s="30">
        <f>+Model!P199+Model!P424</f>
        <v>0</v>
      </c>
      <c r="P187" s="30">
        <f>+Model!Q199+Model!Q424</f>
        <v>0</v>
      </c>
      <c r="Q187" s="30">
        <f>+Model!R199+Model!R424</f>
        <v>0</v>
      </c>
      <c r="R187" s="30">
        <f>+Model!S199+Model!S424</f>
        <v>0</v>
      </c>
      <c r="S187" s="30">
        <f>+Model!T199+Model!T424</f>
        <v>0</v>
      </c>
      <c r="T187" s="30">
        <f>+Model!U199+Model!U424</f>
        <v>0</v>
      </c>
      <c r="U187" s="30">
        <f>+Model!V199+Model!V424</f>
        <v>0</v>
      </c>
      <c r="V187" s="30">
        <f>+Model!W199+Model!W424</f>
        <v>0</v>
      </c>
      <c r="W187" s="30">
        <f>+Model!X199+Model!X424</f>
        <v>0</v>
      </c>
      <c r="X187" s="30">
        <f>+Model!Y199+Model!Y424</f>
        <v>0</v>
      </c>
      <c r="Y187" s="30">
        <f>+Model!Z199+Model!Z424</f>
        <v>0</v>
      </c>
      <c r="Z187" s="30">
        <f>+Model!AA199+Model!AA424</f>
        <v>0</v>
      </c>
      <c r="AA187" s="30">
        <f>+Model!AB199+Model!AB424</f>
        <v>0</v>
      </c>
      <c r="AB187" s="30">
        <f>+Model!AC199+Model!AC424</f>
        <v>0</v>
      </c>
      <c r="AC187" s="30">
        <f>+Model!AD199+Model!AD424</f>
        <v>0</v>
      </c>
      <c r="AD187" s="30">
        <f>+Model!AE199+Model!AE424</f>
        <v>0</v>
      </c>
      <c r="AE187" s="30">
        <f>+Model!AF199+Model!AF424</f>
        <v>0</v>
      </c>
      <c r="AF187" s="30">
        <f>+Model!AG199+Model!AG424</f>
        <v>0</v>
      </c>
      <c r="AG187" s="30">
        <f>+Model!AH199+Model!AH424</f>
        <v>0</v>
      </c>
      <c r="AH187" s="30">
        <f>+Model!AI199+Model!AI424</f>
        <v>0</v>
      </c>
      <c r="AI187" s="30">
        <f>+Model!AJ199+Model!AJ424</f>
        <v>0</v>
      </c>
      <c r="AJ187" s="30">
        <f>+Model!AK199+Model!AK424</f>
        <v>0</v>
      </c>
      <c r="AK187" s="30">
        <f>+Model!AL199+Model!AL424</f>
        <v>0</v>
      </c>
      <c r="AL187" s="30">
        <f>+Model!AM199+Model!AM424</f>
        <v>0</v>
      </c>
      <c r="AM187" s="30">
        <f>+Model!AN199+Model!AN424</f>
        <v>0</v>
      </c>
      <c r="AN187" s="30">
        <f>+Model!AO199+Model!AO424</f>
        <v>0</v>
      </c>
      <c r="AO187" s="30">
        <f>+Model!AP199+Model!AP424</f>
        <v>0</v>
      </c>
      <c r="AP187" s="30">
        <f>+Model!AQ199+Model!AQ424</f>
        <v>0</v>
      </c>
      <c r="AQ187" s="30">
        <f>+Model!AR199+Model!AR424</f>
        <v>39.24918095</v>
      </c>
      <c r="AR187" s="30">
        <f>+Model!AS199+Model!AS424</f>
        <v>38.10441318</v>
      </c>
      <c r="AS187" s="30">
        <f>+Model!AT199+Model!AT424</f>
        <v>36.99303446</v>
      </c>
      <c r="AT187" s="30">
        <f>+Model!AU199+Model!AU424</f>
        <v>35.91407095</v>
      </c>
      <c r="AU187" s="30">
        <f>+Model!AV199+Model!AV424</f>
        <v>34.86657722</v>
      </c>
      <c r="AV187" s="30">
        <f>+Model!AW199+Model!AW424</f>
        <v>33.84963538</v>
      </c>
      <c r="AW187" s="30">
        <f>+Model!AX199+Model!AX424</f>
        <v>32.86235435</v>
      </c>
      <c r="AX187" s="30">
        <f>+Model!AY199+Model!AY424</f>
        <v>31.90386901</v>
      </c>
      <c r="AY187" s="30">
        <f>+Model!AZ199+Model!AZ424</f>
        <v>30.9733395</v>
      </c>
      <c r="AZ187" s="30">
        <f>+Model!BA199+Model!BA424</f>
        <v>30.06995043</v>
      </c>
      <c r="BA187" s="30">
        <f>+Model!BB199+Model!BB424</f>
        <v>29.19291021</v>
      </c>
      <c r="BB187" s="30">
        <f>+Model!BC199+Model!BC424</f>
        <v>28.46308746</v>
      </c>
      <c r="BC187" s="30">
        <f>+Model!BD199+Model!BD424</f>
        <v>27.75151027</v>
      </c>
      <c r="BD187" s="30">
        <f>+Model!BE199+Model!BE424</f>
        <v>27.05772251</v>
      </c>
      <c r="BE187" s="30">
        <f>+Model!BF199+Model!BF424</f>
        <v>26.38127945</v>
      </c>
      <c r="BF187" s="30">
        <f>+Model!BG199+Model!BG424</f>
        <v>25.72174746</v>
      </c>
      <c r="BG187" s="30">
        <f>+Model!BH199+Model!BH424</f>
        <v>25.07870378</v>
      </c>
      <c r="BH187" s="30">
        <f>+Model!BI199+Model!BI424</f>
        <v>24.45173618</v>
      </c>
      <c r="BI187" s="30">
        <f>+Model!BJ199+Model!BJ424</f>
        <v>23.84044278</v>
      </c>
      <c r="BJ187" s="30">
        <f>+Model!BK199+Model!BK424</f>
        <v>23.24443171</v>
      </c>
      <c r="BK187" s="30">
        <f>+Model!BL199+Model!BL424</f>
        <v>22.66332092</v>
      </c>
      <c r="BL187" s="30">
        <f>+Model!BM199+Model!BM424</f>
        <v>22.09673789</v>
      </c>
      <c r="BM187" s="30">
        <f>+Model!BN199+Model!BN424</f>
        <v>21.54431945</v>
      </c>
    </row>
    <row r="188" ht="14.25" customHeight="1">
      <c r="B188" s="50">
        <f t="shared" si="84"/>
        <v>39</v>
      </c>
      <c r="C188" s="24">
        <f t="shared" si="85"/>
        <v>4</v>
      </c>
      <c r="F188" s="30">
        <f>+Model!G200+Model!G425</f>
        <v>0</v>
      </c>
      <c r="G188" s="30">
        <f>+Model!H200+Model!H425</f>
        <v>0</v>
      </c>
      <c r="H188" s="30">
        <f>+Model!I200+Model!I425</f>
        <v>0</v>
      </c>
      <c r="I188" s="30">
        <f>+Model!J200+Model!J425</f>
        <v>0</v>
      </c>
      <c r="J188" s="30">
        <f>+Model!K200+Model!K425</f>
        <v>0</v>
      </c>
      <c r="K188" s="30">
        <f>+Model!L200+Model!L425</f>
        <v>0</v>
      </c>
      <c r="L188" s="30">
        <f>+Model!M200+Model!M425</f>
        <v>0</v>
      </c>
      <c r="M188" s="30">
        <f>+Model!N200+Model!N425</f>
        <v>0</v>
      </c>
      <c r="N188" s="30">
        <f>+Model!O200+Model!O425</f>
        <v>0</v>
      </c>
      <c r="O188" s="30">
        <f>+Model!P200+Model!P425</f>
        <v>0</v>
      </c>
      <c r="P188" s="30">
        <f>+Model!Q200+Model!Q425</f>
        <v>0</v>
      </c>
      <c r="Q188" s="30">
        <f>+Model!R200+Model!R425</f>
        <v>0</v>
      </c>
      <c r="R188" s="30">
        <f>+Model!S200+Model!S425</f>
        <v>0</v>
      </c>
      <c r="S188" s="30">
        <f>+Model!T200+Model!T425</f>
        <v>0</v>
      </c>
      <c r="T188" s="30">
        <f>+Model!U200+Model!U425</f>
        <v>0</v>
      </c>
      <c r="U188" s="30">
        <f>+Model!V200+Model!V425</f>
        <v>0</v>
      </c>
      <c r="V188" s="30">
        <f>+Model!W200+Model!W425</f>
        <v>0</v>
      </c>
      <c r="W188" s="30">
        <f>+Model!X200+Model!X425</f>
        <v>0</v>
      </c>
      <c r="X188" s="30">
        <f>+Model!Y200+Model!Y425</f>
        <v>0</v>
      </c>
      <c r="Y188" s="30">
        <f>+Model!Z200+Model!Z425</f>
        <v>0</v>
      </c>
      <c r="Z188" s="30">
        <f>+Model!AA200+Model!AA425</f>
        <v>0</v>
      </c>
      <c r="AA188" s="30">
        <f>+Model!AB200+Model!AB425</f>
        <v>0</v>
      </c>
      <c r="AB188" s="30">
        <f>+Model!AC200+Model!AC425</f>
        <v>0</v>
      </c>
      <c r="AC188" s="30">
        <f>+Model!AD200+Model!AD425</f>
        <v>0</v>
      </c>
      <c r="AD188" s="30">
        <f>+Model!AE200+Model!AE425</f>
        <v>0</v>
      </c>
      <c r="AE188" s="30">
        <f>+Model!AF200+Model!AF425</f>
        <v>0</v>
      </c>
      <c r="AF188" s="30">
        <f>+Model!AG200+Model!AG425</f>
        <v>0</v>
      </c>
      <c r="AG188" s="30">
        <f>+Model!AH200+Model!AH425</f>
        <v>0</v>
      </c>
      <c r="AH188" s="30">
        <f>+Model!AI200+Model!AI425</f>
        <v>0</v>
      </c>
      <c r="AI188" s="30">
        <f>+Model!AJ200+Model!AJ425</f>
        <v>0</v>
      </c>
      <c r="AJ188" s="30">
        <f>+Model!AK200+Model!AK425</f>
        <v>0</v>
      </c>
      <c r="AK188" s="30">
        <f>+Model!AL200+Model!AL425</f>
        <v>0</v>
      </c>
      <c r="AL188" s="30">
        <f>+Model!AM200+Model!AM425</f>
        <v>0</v>
      </c>
      <c r="AM188" s="30">
        <f>+Model!AN200+Model!AN425</f>
        <v>0</v>
      </c>
      <c r="AN188" s="30">
        <f>+Model!AO200+Model!AO425</f>
        <v>0</v>
      </c>
      <c r="AO188" s="30">
        <f>+Model!AP200+Model!AP425</f>
        <v>0</v>
      </c>
      <c r="AP188" s="30">
        <f>+Model!AQ200+Model!AQ425</f>
        <v>0</v>
      </c>
      <c r="AQ188" s="30">
        <f>+Model!AR200+Model!AR425</f>
        <v>0</v>
      </c>
      <c r="AR188" s="30">
        <f>+Model!AS200+Model!AS425</f>
        <v>41.29914819</v>
      </c>
      <c r="AS188" s="30">
        <f>+Model!AT200+Model!AT425</f>
        <v>40.0945897</v>
      </c>
      <c r="AT188" s="30">
        <f>+Model!AU200+Model!AU425</f>
        <v>38.92516417</v>
      </c>
      <c r="AU188" s="30">
        <f>+Model!AV200+Model!AV425</f>
        <v>37.78984688</v>
      </c>
      <c r="AV188" s="30">
        <f>+Model!AW200+Model!AW425</f>
        <v>36.68764301</v>
      </c>
      <c r="AW188" s="30">
        <f>+Model!AX200+Model!AX425</f>
        <v>35.61758676</v>
      </c>
      <c r="AX188" s="30">
        <f>+Model!AY200+Model!AY425</f>
        <v>34.57874048</v>
      </c>
      <c r="AY188" s="30">
        <f>+Model!AZ200+Model!AZ425</f>
        <v>33.57019388</v>
      </c>
      <c r="AZ188" s="30">
        <f>+Model!BA200+Model!BA425</f>
        <v>32.59106323</v>
      </c>
      <c r="BA188" s="30">
        <f>+Model!BB200+Model!BB425</f>
        <v>31.64049055</v>
      </c>
      <c r="BB188" s="30">
        <f>+Model!BC200+Model!BC425</f>
        <v>30.84947829</v>
      </c>
      <c r="BC188" s="30">
        <f>+Model!BD200+Model!BD425</f>
        <v>30.07824133</v>
      </c>
      <c r="BD188" s="30">
        <f>+Model!BE200+Model!BE425</f>
        <v>29.3262853</v>
      </c>
      <c r="BE188" s="30">
        <f>+Model!BF200+Model!BF425</f>
        <v>28.59312816</v>
      </c>
      <c r="BF188" s="30">
        <f>+Model!BG200+Model!BG425</f>
        <v>27.87829996</v>
      </c>
      <c r="BG188" s="30">
        <f>+Model!BH200+Model!BH425</f>
        <v>27.18134246</v>
      </c>
      <c r="BH188" s="30">
        <f>+Model!BI200+Model!BI425</f>
        <v>26.5018089</v>
      </c>
      <c r="BI188" s="30">
        <f>+Model!BJ200+Model!BJ425</f>
        <v>25.83926368</v>
      </c>
      <c r="BJ188" s="30">
        <f>+Model!BK200+Model!BK425</f>
        <v>25.19328208</v>
      </c>
      <c r="BK188" s="30">
        <f>+Model!BL200+Model!BL425</f>
        <v>24.56345003</v>
      </c>
      <c r="BL188" s="30">
        <f>+Model!BM200+Model!BM425</f>
        <v>23.94936378</v>
      </c>
      <c r="BM188" s="30">
        <f>+Model!BN200+Model!BN425</f>
        <v>23.35062969</v>
      </c>
    </row>
    <row r="189" ht="14.25" customHeight="1">
      <c r="B189" s="50">
        <f t="shared" si="84"/>
        <v>40</v>
      </c>
      <c r="C189" s="24">
        <f t="shared" si="85"/>
        <v>4</v>
      </c>
      <c r="F189" s="30">
        <f>+Model!G201+Model!G426</f>
        <v>0</v>
      </c>
      <c r="G189" s="30">
        <f>+Model!H201+Model!H426</f>
        <v>0</v>
      </c>
      <c r="H189" s="30">
        <f>+Model!I201+Model!I426</f>
        <v>0</v>
      </c>
      <c r="I189" s="30">
        <f>+Model!J201+Model!J426</f>
        <v>0</v>
      </c>
      <c r="J189" s="30">
        <f>+Model!K201+Model!K426</f>
        <v>0</v>
      </c>
      <c r="K189" s="30">
        <f>+Model!L201+Model!L426</f>
        <v>0</v>
      </c>
      <c r="L189" s="30">
        <f>+Model!M201+Model!M426</f>
        <v>0</v>
      </c>
      <c r="M189" s="30">
        <f>+Model!N201+Model!N426</f>
        <v>0</v>
      </c>
      <c r="N189" s="30">
        <f>+Model!O201+Model!O426</f>
        <v>0</v>
      </c>
      <c r="O189" s="30">
        <f>+Model!P201+Model!P426</f>
        <v>0</v>
      </c>
      <c r="P189" s="30">
        <f>+Model!Q201+Model!Q426</f>
        <v>0</v>
      </c>
      <c r="Q189" s="30">
        <f>+Model!R201+Model!R426</f>
        <v>0</v>
      </c>
      <c r="R189" s="30">
        <f>+Model!S201+Model!S426</f>
        <v>0</v>
      </c>
      <c r="S189" s="30">
        <f>+Model!T201+Model!T426</f>
        <v>0</v>
      </c>
      <c r="T189" s="30">
        <f>+Model!U201+Model!U426</f>
        <v>0</v>
      </c>
      <c r="U189" s="30">
        <f>+Model!V201+Model!V426</f>
        <v>0</v>
      </c>
      <c r="V189" s="30">
        <f>+Model!W201+Model!W426</f>
        <v>0</v>
      </c>
      <c r="W189" s="30">
        <f>+Model!X201+Model!X426</f>
        <v>0</v>
      </c>
      <c r="X189" s="30">
        <f>+Model!Y201+Model!Y426</f>
        <v>0</v>
      </c>
      <c r="Y189" s="30">
        <f>+Model!Z201+Model!Z426</f>
        <v>0</v>
      </c>
      <c r="Z189" s="30">
        <f>+Model!AA201+Model!AA426</f>
        <v>0</v>
      </c>
      <c r="AA189" s="30">
        <f>+Model!AB201+Model!AB426</f>
        <v>0</v>
      </c>
      <c r="AB189" s="30">
        <f>+Model!AC201+Model!AC426</f>
        <v>0</v>
      </c>
      <c r="AC189" s="30">
        <f>+Model!AD201+Model!AD426</f>
        <v>0</v>
      </c>
      <c r="AD189" s="30">
        <f>+Model!AE201+Model!AE426</f>
        <v>0</v>
      </c>
      <c r="AE189" s="30">
        <f>+Model!AF201+Model!AF426</f>
        <v>0</v>
      </c>
      <c r="AF189" s="30">
        <f>+Model!AG201+Model!AG426</f>
        <v>0</v>
      </c>
      <c r="AG189" s="30">
        <f>+Model!AH201+Model!AH426</f>
        <v>0</v>
      </c>
      <c r="AH189" s="30">
        <f>+Model!AI201+Model!AI426</f>
        <v>0</v>
      </c>
      <c r="AI189" s="30">
        <f>+Model!AJ201+Model!AJ426</f>
        <v>0</v>
      </c>
      <c r="AJ189" s="30">
        <f>+Model!AK201+Model!AK426</f>
        <v>0</v>
      </c>
      <c r="AK189" s="30">
        <f>+Model!AL201+Model!AL426</f>
        <v>0</v>
      </c>
      <c r="AL189" s="30">
        <f>+Model!AM201+Model!AM426</f>
        <v>0</v>
      </c>
      <c r="AM189" s="30">
        <f>+Model!AN201+Model!AN426</f>
        <v>0</v>
      </c>
      <c r="AN189" s="30">
        <f>+Model!AO201+Model!AO426</f>
        <v>0</v>
      </c>
      <c r="AO189" s="30">
        <f>+Model!AP201+Model!AP426</f>
        <v>0</v>
      </c>
      <c r="AP189" s="30">
        <f>+Model!AQ201+Model!AQ426</f>
        <v>0</v>
      </c>
      <c r="AQ189" s="30">
        <f>+Model!AR201+Model!AR426</f>
        <v>0</v>
      </c>
      <c r="AR189" s="30">
        <f>+Model!AS201+Model!AS426</f>
        <v>0</v>
      </c>
      <c r="AS189" s="30">
        <f>+Model!AT201+Model!AT426</f>
        <v>41.87111412</v>
      </c>
      <c r="AT189" s="30">
        <f>+Model!AU201+Model!AU426</f>
        <v>40.64987329</v>
      </c>
      <c r="AU189" s="30">
        <f>+Model!AV201+Model!AV426</f>
        <v>39.46425199</v>
      </c>
      <c r="AV189" s="30">
        <f>+Model!AW201+Model!AW426</f>
        <v>38.3132113</v>
      </c>
      <c r="AW189" s="30">
        <f>+Model!AX201+Model!AX426</f>
        <v>37.19574264</v>
      </c>
      <c r="AX189" s="30">
        <f>+Model!AY201+Model!AY426</f>
        <v>36.11086681</v>
      </c>
      <c r="AY189" s="30">
        <f>+Model!AZ201+Model!AZ426</f>
        <v>35.0576332</v>
      </c>
      <c r="AZ189" s="30">
        <f>+Model!BA201+Model!BA426</f>
        <v>34.0351189</v>
      </c>
      <c r="BA189" s="30">
        <f>+Model!BB201+Model!BB426</f>
        <v>33.04242793</v>
      </c>
      <c r="BB189" s="30">
        <f>+Model!BC201+Model!BC426</f>
        <v>32.21636723</v>
      </c>
      <c r="BC189" s="30">
        <f>+Model!BD201+Model!BD426</f>
        <v>31.41095805</v>
      </c>
      <c r="BD189" s="30">
        <f>+Model!BE201+Model!BE426</f>
        <v>30.6256841</v>
      </c>
      <c r="BE189" s="30">
        <f>+Model!BF201+Model!BF426</f>
        <v>29.860042</v>
      </c>
      <c r="BF189" s="30">
        <f>+Model!BG201+Model!BG426</f>
        <v>29.11354095</v>
      </c>
      <c r="BG189" s="30">
        <f>+Model!BH201+Model!BH426</f>
        <v>28.38570242</v>
      </c>
      <c r="BH189" s="30">
        <f>+Model!BI201+Model!BI426</f>
        <v>27.67605986</v>
      </c>
      <c r="BI189" s="30">
        <f>+Model!BJ201+Model!BJ426</f>
        <v>26.98415837</v>
      </c>
      <c r="BJ189" s="30">
        <f>+Model!BK201+Model!BK426</f>
        <v>26.30955441</v>
      </c>
      <c r="BK189" s="30">
        <f>+Model!BL201+Model!BL426</f>
        <v>25.65181555</v>
      </c>
      <c r="BL189" s="30">
        <f>+Model!BM201+Model!BM426</f>
        <v>25.01052016</v>
      </c>
      <c r="BM189" s="30">
        <f>+Model!BN201+Model!BN426</f>
        <v>24.38525715</v>
      </c>
    </row>
    <row r="190" ht="14.25" customHeight="1">
      <c r="B190" s="50">
        <f t="shared" si="84"/>
        <v>41</v>
      </c>
      <c r="C190" s="24">
        <f t="shared" si="85"/>
        <v>4</v>
      </c>
      <c r="F190" s="30">
        <f>+Model!G202+Model!G427</f>
        <v>0</v>
      </c>
      <c r="G190" s="30">
        <f>+Model!H202+Model!H427</f>
        <v>0</v>
      </c>
      <c r="H190" s="30">
        <f>+Model!I202+Model!I427</f>
        <v>0</v>
      </c>
      <c r="I190" s="30">
        <f>+Model!J202+Model!J427</f>
        <v>0</v>
      </c>
      <c r="J190" s="30">
        <f>+Model!K202+Model!K427</f>
        <v>0</v>
      </c>
      <c r="K190" s="30">
        <f>+Model!L202+Model!L427</f>
        <v>0</v>
      </c>
      <c r="L190" s="30">
        <f>+Model!M202+Model!M427</f>
        <v>0</v>
      </c>
      <c r="M190" s="30">
        <f>+Model!N202+Model!N427</f>
        <v>0</v>
      </c>
      <c r="N190" s="30">
        <f>+Model!O202+Model!O427</f>
        <v>0</v>
      </c>
      <c r="O190" s="30">
        <f>+Model!P202+Model!P427</f>
        <v>0</v>
      </c>
      <c r="P190" s="30">
        <f>+Model!Q202+Model!Q427</f>
        <v>0</v>
      </c>
      <c r="Q190" s="30">
        <f>+Model!R202+Model!R427</f>
        <v>0</v>
      </c>
      <c r="R190" s="30">
        <f>+Model!S202+Model!S427</f>
        <v>0</v>
      </c>
      <c r="S190" s="30">
        <f>+Model!T202+Model!T427</f>
        <v>0</v>
      </c>
      <c r="T190" s="30">
        <f>+Model!U202+Model!U427</f>
        <v>0</v>
      </c>
      <c r="U190" s="30">
        <f>+Model!V202+Model!V427</f>
        <v>0</v>
      </c>
      <c r="V190" s="30">
        <f>+Model!W202+Model!W427</f>
        <v>0</v>
      </c>
      <c r="W190" s="30">
        <f>+Model!X202+Model!X427</f>
        <v>0</v>
      </c>
      <c r="X190" s="30">
        <f>+Model!Y202+Model!Y427</f>
        <v>0</v>
      </c>
      <c r="Y190" s="30">
        <f>+Model!Z202+Model!Z427</f>
        <v>0</v>
      </c>
      <c r="Z190" s="30">
        <f>+Model!AA202+Model!AA427</f>
        <v>0</v>
      </c>
      <c r="AA190" s="30">
        <f>+Model!AB202+Model!AB427</f>
        <v>0</v>
      </c>
      <c r="AB190" s="30">
        <f>+Model!AC202+Model!AC427</f>
        <v>0</v>
      </c>
      <c r="AC190" s="30">
        <f>+Model!AD202+Model!AD427</f>
        <v>0</v>
      </c>
      <c r="AD190" s="30">
        <f>+Model!AE202+Model!AE427</f>
        <v>0</v>
      </c>
      <c r="AE190" s="30">
        <f>+Model!AF202+Model!AF427</f>
        <v>0</v>
      </c>
      <c r="AF190" s="30">
        <f>+Model!AG202+Model!AG427</f>
        <v>0</v>
      </c>
      <c r="AG190" s="30">
        <f>+Model!AH202+Model!AH427</f>
        <v>0</v>
      </c>
      <c r="AH190" s="30">
        <f>+Model!AI202+Model!AI427</f>
        <v>0</v>
      </c>
      <c r="AI190" s="30">
        <f>+Model!AJ202+Model!AJ427</f>
        <v>0</v>
      </c>
      <c r="AJ190" s="30">
        <f>+Model!AK202+Model!AK427</f>
        <v>0</v>
      </c>
      <c r="AK190" s="30">
        <f>+Model!AL202+Model!AL427</f>
        <v>0</v>
      </c>
      <c r="AL190" s="30">
        <f>+Model!AM202+Model!AM427</f>
        <v>0</v>
      </c>
      <c r="AM190" s="30">
        <f>+Model!AN202+Model!AN427</f>
        <v>0</v>
      </c>
      <c r="AN190" s="30">
        <f>+Model!AO202+Model!AO427</f>
        <v>0</v>
      </c>
      <c r="AO190" s="30">
        <f>+Model!AP202+Model!AP427</f>
        <v>0</v>
      </c>
      <c r="AP190" s="30">
        <f>+Model!AQ202+Model!AQ427</f>
        <v>0</v>
      </c>
      <c r="AQ190" s="30">
        <f>+Model!AR202+Model!AR427</f>
        <v>0</v>
      </c>
      <c r="AR190" s="30">
        <f>+Model!AS202+Model!AS427</f>
        <v>0</v>
      </c>
      <c r="AS190" s="30">
        <f>+Model!AT202+Model!AT427</f>
        <v>0</v>
      </c>
      <c r="AT190" s="30">
        <f>+Model!AU202+Model!AU427</f>
        <v>43.96595868</v>
      </c>
      <c r="AU190" s="30">
        <f>+Model!AV202+Model!AV427</f>
        <v>42.68361822</v>
      </c>
      <c r="AV190" s="30">
        <f>+Model!AW202+Model!AW427</f>
        <v>41.43867936</v>
      </c>
      <c r="AW190" s="30">
        <f>+Model!AX202+Model!AX427</f>
        <v>40.23005121</v>
      </c>
      <c r="AX190" s="30">
        <f>+Model!AY202+Model!AY427</f>
        <v>39.05667472</v>
      </c>
      <c r="AY190" s="30">
        <f>+Model!AZ202+Model!AZ427</f>
        <v>37.9175217</v>
      </c>
      <c r="AZ190" s="30">
        <f>+Model!BA202+Model!BA427</f>
        <v>36.81159399</v>
      </c>
      <c r="BA190" s="30">
        <f>+Model!BB202+Model!BB427</f>
        <v>35.7379225</v>
      </c>
      <c r="BB190" s="30">
        <f>+Model!BC202+Model!BC427</f>
        <v>34.84447443</v>
      </c>
      <c r="BC190" s="30">
        <f>+Model!BD202+Model!BD427</f>
        <v>33.97336257</v>
      </c>
      <c r="BD190" s="30">
        <f>+Model!BE202+Model!BE427</f>
        <v>33.12402851</v>
      </c>
      <c r="BE190" s="30">
        <f>+Model!BF202+Model!BF427</f>
        <v>32.2959278</v>
      </c>
      <c r="BF190" s="30">
        <f>+Model!BG202+Model!BG427</f>
        <v>31.4885296</v>
      </c>
      <c r="BG190" s="30">
        <f>+Model!BH202+Model!BH427</f>
        <v>30.70131636</v>
      </c>
      <c r="BH190" s="30">
        <f>+Model!BI202+Model!BI427</f>
        <v>29.93378345</v>
      </c>
      <c r="BI190" s="30">
        <f>+Model!BJ202+Model!BJ427</f>
        <v>29.18543887</v>
      </c>
      <c r="BJ190" s="30">
        <f>+Model!BK202+Model!BK427</f>
        <v>28.45580289</v>
      </c>
      <c r="BK190" s="30">
        <f>+Model!BL202+Model!BL427</f>
        <v>27.74440782</v>
      </c>
      <c r="BL190" s="30">
        <f>+Model!BM202+Model!BM427</f>
        <v>27.05079763</v>
      </c>
      <c r="BM190" s="30">
        <f>+Model!BN202+Model!BN427</f>
        <v>26.37452769</v>
      </c>
    </row>
    <row r="191" ht="14.25" customHeight="1">
      <c r="B191" s="50">
        <f t="shared" si="84"/>
        <v>42</v>
      </c>
      <c r="C191" s="24">
        <f t="shared" si="85"/>
        <v>4</v>
      </c>
      <c r="F191" s="30">
        <f>+Model!G203+Model!G428</f>
        <v>0</v>
      </c>
      <c r="G191" s="30">
        <f>+Model!H203+Model!H428</f>
        <v>0</v>
      </c>
      <c r="H191" s="30">
        <f>+Model!I203+Model!I428</f>
        <v>0</v>
      </c>
      <c r="I191" s="30">
        <f>+Model!J203+Model!J428</f>
        <v>0</v>
      </c>
      <c r="J191" s="30">
        <f>+Model!K203+Model!K428</f>
        <v>0</v>
      </c>
      <c r="K191" s="30">
        <f>+Model!L203+Model!L428</f>
        <v>0</v>
      </c>
      <c r="L191" s="30">
        <f>+Model!M203+Model!M428</f>
        <v>0</v>
      </c>
      <c r="M191" s="30">
        <f>+Model!N203+Model!N428</f>
        <v>0</v>
      </c>
      <c r="N191" s="30">
        <f>+Model!O203+Model!O428</f>
        <v>0</v>
      </c>
      <c r="O191" s="30">
        <f>+Model!P203+Model!P428</f>
        <v>0</v>
      </c>
      <c r="P191" s="30">
        <f>+Model!Q203+Model!Q428</f>
        <v>0</v>
      </c>
      <c r="Q191" s="30">
        <f>+Model!R203+Model!R428</f>
        <v>0</v>
      </c>
      <c r="R191" s="30">
        <f>+Model!S203+Model!S428</f>
        <v>0</v>
      </c>
      <c r="S191" s="30">
        <f>+Model!T203+Model!T428</f>
        <v>0</v>
      </c>
      <c r="T191" s="30">
        <f>+Model!U203+Model!U428</f>
        <v>0</v>
      </c>
      <c r="U191" s="30">
        <f>+Model!V203+Model!V428</f>
        <v>0</v>
      </c>
      <c r="V191" s="30">
        <f>+Model!W203+Model!W428</f>
        <v>0</v>
      </c>
      <c r="W191" s="30">
        <f>+Model!X203+Model!X428</f>
        <v>0</v>
      </c>
      <c r="X191" s="30">
        <f>+Model!Y203+Model!Y428</f>
        <v>0</v>
      </c>
      <c r="Y191" s="30">
        <f>+Model!Z203+Model!Z428</f>
        <v>0</v>
      </c>
      <c r="Z191" s="30">
        <f>+Model!AA203+Model!AA428</f>
        <v>0</v>
      </c>
      <c r="AA191" s="30">
        <f>+Model!AB203+Model!AB428</f>
        <v>0</v>
      </c>
      <c r="AB191" s="30">
        <f>+Model!AC203+Model!AC428</f>
        <v>0</v>
      </c>
      <c r="AC191" s="30">
        <f>+Model!AD203+Model!AD428</f>
        <v>0</v>
      </c>
      <c r="AD191" s="30">
        <f>+Model!AE203+Model!AE428</f>
        <v>0</v>
      </c>
      <c r="AE191" s="30">
        <f>+Model!AF203+Model!AF428</f>
        <v>0</v>
      </c>
      <c r="AF191" s="30">
        <f>+Model!AG203+Model!AG428</f>
        <v>0</v>
      </c>
      <c r="AG191" s="30">
        <f>+Model!AH203+Model!AH428</f>
        <v>0</v>
      </c>
      <c r="AH191" s="30">
        <f>+Model!AI203+Model!AI428</f>
        <v>0</v>
      </c>
      <c r="AI191" s="30">
        <f>+Model!AJ203+Model!AJ428</f>
        <v>0</v>
      </c>
      <c r="AJ191" s="30">
        <f>+Model!AK203+Model!AK428</f>
        <v>0</v>
      </c>
      <c r="AK191" s="30">
        <f>+Model!AL203+Model!AL428</f>
        <v>0</v>
      </c>
      <c r="AL191" s="30">
        <f>+Model!AM203+Model!AM428</f>
        <v>0</v>
      </c>
      <c r="AM191" s="30">
        <f>+Model!AN203+Model!AN428</f>
        <v>0</v>
      </c>
      <c r="AN191" s="30">
        <f>+Model!AO203+Model!AO428</f>
        <v>0</v>
      </c>
      <c r="AO191" s="30">
        <f>+Model!AP203+Model!AP428</f>
        <v>0</v>
      </c>
      <c r="AP191" s="30">
        <f>+Model!AQ203+Model!AQ428</f>
        <v>0</v>
      </c>
      <c r="AQ191" s="30">
        <f>+Model!AR203+Model!AR428</f>
        <v>0</v>
      </c>
      <c r="AR191" s="30">
        <f>+Model!AS203+Model!AS428</f>
        <v>0</v>
      </c>
      <c r="AS191" s="30">
        <f>+Model!AT203+Model!AT428</f>
        <v>0</v>
      </c>
      <c r="AT191" s="30">
        <f>+Model!AU203+Model!AU428</f>
        <v>0</v>
      </c>
      <c r="AU191" s="30">
        <f>+Model!AV203+Model!AV428</f>
        <v>44.58459703</v>
      </c>
      <c r="AV191" s="30">
        <f>+Model!AW203+Model!AW428</f>
        <v>43.28421295</v>
      </c>
      <c r="AW191" s="30">
        <f>+Model!AX203+Model!AX428</f>
        <v>42.02175674</v>
      </c>
      <c r="AX191" s="30">
        <f>+Model!AY203+Model!AY428</f>
        <v>40.79612217</v>
      </c>
      <c r="AY191" s="30">
        <f>+Model!AZ203+Model!AZ428</f>
        <v>39.60623527</v>
      </c>
      <c r="AZ191" s="30">
        <f>+Model!BA203+Model!BA428</f>
        <v>38.45105341</v>
      </c>
      <c r="BA191" s="30">
        <f>+Model!BB203+Model!BB428</f>
        <v>37.32956435</v>
      </c>
      <c r="BB191" s="30">
        <f>+Model!BC203+Model!BC428</f>
        <v>36.39632524</v>
      </c>
      <c r="BC191" s="30">
        <f>+Model!BD203+Model!BD428</f>
        <v>35.48641711</v>
      </c>
      <c r="BD191" s="30">
        <f>+Model!BE203+Model!BE428</f>
        <v>34.59925668</v>
      </c>
      <c r="BE191" s="30">
        <f>+Model!BF203+Model!BF428</f>
        <v>33.73427527</v>
      </c>
      <c r="BF191" s="30">
        <f>+Model!BG203+Model!BG428</f>
        <v>32.89091839</v>
      </c>
      <c r="BG191" s="30">
        <f>+Model!BH203+Model!BH428</f>
        <v>32.06864543</v>
      </c>
      <c r="BH191" s="30">
        <f>+Model!BI203+Model!BI428</f>
        <v>31.26692929</v>
      </c>
      <c r="BI191" s="30">
        <f>+Model!BJ203+Model!BJ428</f>
        <v>30.48525606</v>
      </c>
      <c r="BJ191" s="30">
        <f>+Model!BK203+Model!BK428</f>
        <v>29.72312466</v>
      </c>
      <c r="BK191" s="30">
        <f>+Model!BL203+Model!BL428</f>
        <v>28.98004654</v>
      </c>
      <c r="BL191" s="30">
        <f>+Model!BM203+Model!BM428</f>
        <v>28.25554538</v>
      </c>
      <c r="BM191" s="30">
        <f>+Model!BN203+Model!BN428</f>
        <v>27.54915674</v>
      </c>
    </row>
    <row r="192" ht="14.25" customHeight="1">
      <c r="B192" s="50">
        <f t="shared" si="84"/>
        <v>43</v>
      </c>
      <c r="C192" s="24">
        <f t="shared" si="85"/>
        <v>4</v>
      </c>
      <c r="F192" s="30">
        <f>+Model!G204+Model!G429</f>
        <v>0</v>
      </c>
      <c r="G192" s="30">
        <f>+Model!H204+Model!H429</f>
        <v>0</v>
      </c>
      <c r="H192" s="30">
        <f>+Model!I204+Model!I429</f>
        <v>0</v>
      </c>
      <c r="I192" s="30">
        <f>+Model!J204+Model!J429</f>
        <v>0</v>
      </c>
      <c r="J192" s="30">
        <f>+Model!K204+Model!K429</f>
        <v>0</v>
      </c>
      <c r="K192" s="30">
        <f>+Model!L204+Model!L429</f>
        <v>0</v>
      </c>
      <c r="L192" s="30">
        <f>+Model!M204+Model!M429</f>
        <v>0</v>
      </c>
      <c r="M192" s="30">
        <f>+Model!N204+Model!N429</f>
        <v>0</v>
      </c>
      <c r="N192" s="30">
        <f>+Model!O204+Model!O429</f>
        <v>0</v>
      </c>
      <c r="O192" s="30">
        <f>+Model!P204+Model!P429</f>
        <v>0</v>
      </c>
      <c r="P192" s="30">
        <f>+Model!Q204+Model!Q429</f>
        <v>0</v>
      </c>
      <c r="Q192" s="30">
        <f>+Model!R204+Model!R429</f>
        <v>0</v>
      </c>
      <c r="R192" s="30">
        <f>+Model!S204+Model!S429</f>
        <v>0</v>
      </c>
      <c r="S192" s="30">
        <f>+Model!T204+Model!T429</f>
        <v>0</v>
      </c>
      <c r="T192" s="30">
        <f>+Model!U204+Model!U429</f>
        <v>0</v>
      </c>
      <c r="U192" s="30">
        <f>+Model!V204+Model!V429</f>
        <v>0</v>
      </c>
      <c r="V192" s="30">
        <f>+Model!W204+Model!W429</f>
        <v>0</v>
      </c>
      <c r="W192" s="30">
        <f>+Model!X204+Model!X429</f>
        <v>0</v>
      </c>
      <c r="X192" s="30">
        <f>+Model!Y204+Model!Y429</f>
        <v>0</v>
      </c>
      <c r="Y192" s="30">
        <f>+Model!Z204+Model!Z429</f>
        <v>0</v>
      </c>
      <c r="Z192" s="30">
        <f>+Model!AA204+Model!AA429</f>
        <v>0</v>
      </c>
      <c r="AA192" s="30">
        <f>+Model!AB204+Model!AB429</f>
        <v>0</v>
      </c>
      <c r="AB192" s="30">
        <f>+Model!AC204+Model!AC429</f>
        <v>0</v>
      </c>
      <c r="AC192" s="30">
        <f>+Model!AD204+Model!AD429</f>
        <v>0</v>
      </c>
      <c r="AD192" s="30">
        <f>+Model!AE204+Model!AE429</f>
        <v>0</v>
      </c>
      <c r="AE192" s="30">
        <f>+Model!AF204+Model!AF429</f>
        <v>0</v>
      </c>
      <c r="AF192" s="30">
        <f>+Model!AG204+Model!AG429</f>
        <v>0</v>
      </c>
      <c r="AG192" s="30">
        <f>+Model!AH204+Model!AH429</f>
        <v>0</v>
      </c>
      <c r="AH192" s="30">
        <f>+Model!AI204+Model!AI429</f>
        <v>0</v>
      </c>
      <c r="AI192" s="30">
        <f>+Model!AJ204+Model!AJ429</f>
        <v>0</v>
      </c>
      <c r="AJ192" s="30">
        <f>+Model!AK204+Model!AK429</f>
        <v>0</v>
      </c>
      <c r="AK192" s="30">
        <f>+Model!AL204+Model!AL429</f>
        <v>0</v>
      </c>
      <c r="AL192" s="30">
        <f>+Model!AM204+Model!AM429</f>
        <v>0</v>
      </c>
      <c r="AM192" s="30">
        <f>+Model!AN204+Model!AN429</f>
        <v>0</v>
      </c>
      <c r="AN192" s="30">
        <f>+Model!AO204+Model!AO429</f>
        <v>0</v>
      </c>
      <c r="AO192" s="30">
        <f>+Model!AP204+Model!AP429</f>
        <v>0</v>
      </c>
      <c r="AP192" s="30">
        <f>+Model!AQ204+Model!AQ429</f>
        <v>0</v>
      </c>
      <c r="AQ192" s="30">
        <f>+Model!AR204+Model!AR429</f>
        <v>0</v>
      </c>
      <c r="AR192" s="30">
        <f>+Model!AS204+Model!AS429</f>
        <v>0</v>
      </c>
      <c r="AS192" s="30">
        <f>+Model!AT204+Model!AT429</f>
        <v>0</v>
      </c>
      <c r="AT192" s="30">
        <f>+Model!AU204+Model!AU429</f>
        <v>0</v>
      </c>
      <c r="AU192" s="30">
        <f>+Model!AV204+Model!AV429</f>
        <v>0</v>
      </c>
      <c r="AV192" s="30">
        <f>+Model!AW204+Model!AW429</f>
        <v>46.72798091</v>
      </c>
      <c r="AW192" s="30">
        <f>+Model!AX204+Model!AX429</f>
        <v>45.36508147</v>
      </c>
      <c r="AX192" s="30">
        <f>+Model!AY204+Model!AY429</f>
        <v>44.04193326</v>
      </c>
      <c r="AY192" s="30">
        <f>+Model!AZ204+Model!AZ429</f>
        <v>42.75737687</v>
      </c>
      <c r="AZ192" s="30">
        <f>+Model!BA204+Model!BA429</f>
        <v>41.51028671</v>
      </c>
      <c r="BA192" s="30">
        <f>+Model!BB204+Model!BB429</f>
        <v>40.29957002</v>
      </c>
      <c r="BB192" s="30">
        <f>+Model!BC204+Model!BC429</f>
        <v>39.29208077</v>
      </c>
      <c r="BC192" s="30">
        <f>+Model!BD204+Model!BD429</f>
        <v>38.30977875</v>
      </c>
      <c r="BD192" s="30">
        <f>+Model!BE204+Model!BE429</f>
        <v>37.35203428</v>
      </c>
      <c r="BE192" s="30">
        <f>+Model!BF204+Model!BF429</f>
        <v>36.41823342</v>
      </c>
      <c r="BF192" s="30">
        <f>+Model!BG204+Model!BG429</f>
        <v>35.50777759</v>
      </c>
      <c r="BG192" s="30">
        <f>+Model!BH204+Model!BH429</f>
        <v>34.62008315</v>
      </c>
      <c r="BH192" s="30">
        <f>+Model!BI204+Model!BI429</f>
        <v>33.75458107</v>
      </c>
      <c r="BI192" s="30">
        <f>+Model!BJ204+Model!BJ429</f>
        <v>32.91071654</v>
      </c>
      <c r="BJ192" s="30">
        <f>+Model!BK204+Model!BK429</f>
        <v>32.08794863</v>
      </c>
      <c r="BK192" s="30">
        <f>+Model!BL204+Model!BL429</f>
        <v>31.28574991</v>
      </c>
      <c r="BL192" s="30">
        <f>+Model!BM204+Model!BM429</f>
        <v>30.50360617</v>
      </c>
      <c r="BM192" s="30">
        <f>+Model!BN204+Model!BN429</f>
        <v>29.74101601</v>
      </c>
    </row>
    <row r="193" ht="14.25" customHeight="1">
      <c r="B193" s="50">
        <f t="shared" si="84"/>
        <v>44</v>
      </c>
      <c r="C193" s="24">
        <f t="shared" si="85"/>
        <v>4</v>
      </c>
      <c r="F193" s="30">
        <f>+Model!G205+Model!G430</f>
        <v>0</v>
      </c>
      <c r="G193" s="30">
        <f>+Model!H205+Model!H430</f>
        <v>0</v>
      </c>
      <c r="H193" s="30">
        <f>+Model!I205+Model!I430</f>
        <v>0</v>
      </c>
      <c r="I193" s="30">
        <f>+Model!J205+Model!J430</f>
        <v>0</v>
      </c>
      <c r="J193" s="30">
        <f>+Model!K205+Model!K430</f>
        <v>0</v>
      </c>
      <c r="K193" s="30">
        <f>+Model!L205+Model!L430</f>
        <v>0</v>
      </c>
      <c r="L193" s="30">
        <f>+Model!M205+Model!M430</f>
        <v>0</v>
      </c>
      <c r="M193" s="30">
        <f>+Model!N205+Model!N430</f>
        <v>0</v>
      </c>
      <c r="N193" s="30">
        <f>+Model!O205+Model!O430</f>
        <v>0</v>
      </c>
      <c r="O193" s="30">
        <f>+Model!P205+Model!P430</f>
        <v>0</v>
      </c>
      <c r="P193" s="30">
        <f>+Model!Q205+Model!Q430</f>
        <v>0</v>
      </c>
      <c r="Q193" s="30">
        <f>+Model!R205+Model!R430</f>
        <v>0</v>
      </c>
      <c r="R193" s="30">
        <f>+Model!S205+Model!S430</f>
        <v>0</v>
      </c>
      <c r="S193" s="30">
        <f>+Model!T205+Model!T430</f>
        <v>0</v>
      </c>
      <c r="T193" s="30">
        <f>+Model!U205+Model!U430</f>
        <v>0</v>
      </c>
      <c r="U193" s="30">
        <f>+Model!V205+Model!V430</f>
        <v>0</v>
      </c>
      <c r="V193" s="30">
        <f>+Model!W205+Model!W430</f>
        <v>0</v>
      </c>
      <c r="W193" s="30">
        <f>+Model!X205+Model!X430</f>
        <v>0</v>
      </c>
      <c r="X193" s="30">
        <f>+Model!Y205+Model!Y430</f>
        <v>0</v>
      </c>
      <c r="Y193" s="30">
        <f>+Model!Z205+Model!Z430</f>
        <v>0</v>
      </c>
      <c r="Z193" s="30">
        <f>+Model!AA205+Model!AA430</f>
        <v>0</v>
      </c>
      <c r="AA193" s="30">
        <f>+Model!AB205+Model!AB430</f>
        <v>0</v>
      </c>
      <c r="AB193" s="30">
        <f>+Model!AC205+Model!AC430</f>
        <v>0</v>
      </c>
      <c r="AC193" s="30">
        <f>+Model!AD205+Model!AD430</f>
        <v>0</v>
      </c>
      <c r="AD193" s="30">
        <f>+Model!AE205+Model!AE430</f>
        <v>0</v>
      </c>
      <c r="AE193" s="30">
        <f>+Model!AF205+Model!AF430</f>
        <v>0</v>
      </c>
      <c r="AF193" s="30">
        <f>+Model!AG205+Model!AG430</f>
        <v>0</v>
      </c>
      <c r="AG193" s="30">
        <f>+Model!AH205+Model!AH430</f>
        <v>0</v>
      </c>
      <c r="AH193" s="30">
        <f>+Model!AI205+Model!AI430</f>
        <v>0</v>
      </c>
      <c r="AI193" s="30">
        <f>+Model!AJ205+Model!AJ430</f>
        <v>0</v>
      </c>
      <c r="AJ193" s="30">
        <f>+Model!AK205+Model!AK430</f>
        <v>0</v>
      </c>
      <c r="AK193" s="30">
        <f>+Model!AL205+Model!AL430</f>
        <v>0</v>
      </c>
      <c r="AL193" s="30">
        <f>+Model!AM205+Model!AM430</f>
        <v>0</v>
      </c>
      <c r="AM193" s="30">
        <f>+Model!AN205+Model!AN430</f>
        <v>0</v>
      </c>
      <c r="AN193" s="30">
        <f>+Model!AO205+Model!AO430</f>
        <v>0</v>
      </c>
      <c r="AO193" s="30">
        <f>+Model!AP205+Model!AP430</f>
        <v>0</v>
      </c>
      <c r="AP193" s="30">
        <f>+Model!AQ205+Model!AQ430</f>
        <v>0</v>
      </c>
      <c r="AQ193" s="30">
        <f>+Model!AR205+Model!AR430</f>
        <v>0</v>
      </c>
      <c r="AR193" s="30">
        <f>+Model!AS205+Model!AS430</f>
        <v>0</v>
      </c>
      <c r="AS193" s="30">
        <f>+Model!AT205+Model!AT430</f>
        <v>0</v>
      </c>
      <c r="AT193" s="30">
        <f>+Model!AU205+Model!AU430</f>
        <v>0</v>
      </c>
      <c r="AU193" s="30">
        <f>+Model!AV205+Model!AV430</f>
        <v>0</v>
      </c>
      <c r="AV193" s="30">
        <f>+Model!AW205+Model!AW430</f>
        <v>0</v>
      </c>
      <c r="AW193" s="30">
        <f>+Model!AX205+Model!AX430</f>
        <v>47.39710015</v>
      </c>
      <c r="AX193" s="30">
        <f>+Model!AY205+Model!AY430</f>
        <v>46.01468473</v>
      </c>
      <c r="AY193" s="30">
        <f>+Model!AZ205+Model!AZ430</f>
        <v>44.67258976</v>
      </c>
      <c r="AZ193" s="30">
        <f>+Model!BA205+Model!BA430</f>
        <v>43.36963922</v>
      </c>
      <c r="BA193" s="30">
        <f>+Model!BB205+Model!BB430</f>
        <v>42.10469141</v>
      </c>
      <c r="BB193" s="30">
        <f>+Model!BC205+Model!BC430</f>
        <v>41.05207413</v>
      </c>
      <c r="BC193" s="30">
        <f>+Model!BD205+Model!BD430</f>
        <v>40.02577227</v>
      </c>
      <c r="BD193" s="30">
        <f>+Model!BE205+Model!BE430</f>
        <v>39.02512797</v>
      </c>
      <c r="BE193" s="30">
        <f>+Model!BF205+Model!BF430</f>
        <v>38.04949977</v>
      </c>
      <c r="BF193" s="30">
        <f>+Model!BG205+Model!BG430</f>
        <v>37.09826227</v>
      </c>
      <c r="BG193" s="30">
        <f>+Model!BH205+Model!BH430</f>
        <v>36.17080572</v>
      </c>
      <c r="BH193" s="30">
        <f>+Model!BI205+Model!BI430</f>
        <v>35.26653557</v>
      </c>
      <c r="BI193" s="30">
        <f>+Model!BJ205+Model!BJ430</f>
        <v>34.38487218</v>
      </c>
      <c r="BJ193" s="30">
        <f>+Model!BK205+Model!BK430</f>
        <v>33.52525038</v>
      </c>
      <c r="BK193" s="30">
        <f>+Model!BL205+Model!BL430</f>
        <v>32.68711912</v>
      </c>
      <c r="BL193" s="30">
        <f>+Model!BM205+Model!BM430</f>
        <v>31.86994114</v>
      </c>
      <c r="BM193" s="30">
        <f>+Model!BN205+Model!BN430</f>
        <v>31.07319261</v>
      </c>
    </row>
    <row r="194" ht="14.25" customHeight="1">
      <c r="B194" s="50">
        <f t="shared" si="84"/>
        <v>45</v>
      </c>
      <c r="C194" s="24">
        <f t="shared" si="85"/>
        <v>4</v>
      </c>
      <c r="F194" s="30">
        <f>+Model!G206+Model!G431</f>
        <v>0</v>
      </c>
      <c r="G194" s="30">
        <f>+Model!H206+Model!H431</f>
        <v>0</v>
      </c>
      <c r="H194" s="30">
        <f>+Model!I206+Model!I431</f>
        <v>0</v>
      </c>
      <c r="I194" s="30">
        <f>+Model!J206+Model!J431</f>
        <v>0</v>
      </c>
      <c r="J194" s="30">
        <f>+Model!K206+Model!K431</f>
        <v>0</v>
      </c>
      <c r="K194" s="30">
        <f>+Model!L206+Model!L431</f>
        <v>0</v>
      </c>
      <c r="L194" s="30">
        <f>+Model!M206+Model!M431</f>
        <v>0</v>
      </c>
      <c r="M194" s="30">
        <f>+Model!N206+Model!N431</f>
        <v>0</v>
      </c>
      <c r="N194" s="30">
        <f>+Model!O206+Model!O431</f>
        <v>0</v>
      </c>
      <c r="O194" s="30">
        <f>+Model!P206+Model!P431</f>
        <v>0</v>
      </c>
      <c r="P194" s="30">
        <f>+Model!Q206+Model!Q431</f>
        <v>0</v>
      </c>
      <c r="Q194" s="30">
        <f>+Model!R206+Model!R431</f>
        <v>0</v>
      </c>
      <c r="R194" s="30">
        <f>+Model!S206+Model!S431</f>
        <v>0</v>
      </c>
      <c r="S194" s="30">
        <f>+Model!T206+Model!T431</f>
        <v>0</v>
      </c>
      <c r="T194" s="30">
        <f>+Model!U206+Model!U431</f>
        <v>0</v>
      </c>
      <c r="U194" s="30">
        <f>+Model!V206+Model!V431</f>
        <v>0</v>
      </c>
      <c r="V194" s="30">
        <f>+Model!W206+Model!W431</f>
        <v>0</v>
      </c>
      <c r="W194" s="30">
        <f>+Model!X206+Model!X431</f>
        <v>0</v>
      </c>
      <c r="X194" s="30">
        <f>+Model!Y206+Model!Y431</f>
        <v>0</v>
      </c>
      <c r="Y194" s="30">
        <f>+Model!Z206+Model!Z431</f>
        <v>0</v>
      </c>
      <c r="Z194" s="30">
        <f>+Model!AA206+Model!AA431</f>
        <v>0</v>
      </c>
      <c r="AA194" s="30">
        <f>+Model!AB206+Model!AB431</f>
        <v>0</v>
      </c>
      <c r="AB194" s="30">
        <f>+Model!AC206+Model!AC431</f>
        <v>0</v>
      </c>
      <c r="AC194" s="30">
        <f>+Model!AD206+Model!AD431</f>
        <v>0</v>
      </c>
      <c r="AD194" s="30">
        <f>+Model!AE206+Model!AE431</f>
        <v>0</v>
      </c>
      <c r="AE194" s="30">
        <f>+Model!AF206+Model!AF431</f>
        <v>0</v>
      </c>
      <c r="AF194" s="30">
        <f>+Model!AG206+Model!AG431</f>
        <v>0</v>
      </c>
      <c r="AG194" s="30">
        <f>+Model!AH206+Model!AH431</f>
        <v>0</v>
      </c>
      <c r="AH194" s="30">
        <f>+Model!AI206+Model!AI431</f>
        <v>0</v>
      </c>
      <c r="AI194" s="30">
        <f>+Model!AJ206+Model!AJ431</f>
        <v>0</v>
      </c>
      <c r="AJ194" s="30">
        <f>+Model!AK206+Model!AK431</f>
        <v>0</v>
      </c>
      <c r="AK194" s="30">
        <f>+Model!AL206+Model!AL431</f>
        <v>0</v>
      </c>
      <c r="AL194" s="30">
        <f>+Model!AM206+Model!AM431</f>
        <v>0</v>
      </c>
      <c r="AM194" s="30">
        <f>+Model!AN206+Model!AN431</f>
        <v>0</v>
      </c>
      <c r="AN194" s="30">
        <f>+Model!AO206+Model!AO431</f>
        <v>0</v>
      </c>
      <c r="AO194" s="30">
        <f>+Model!AP206+Model!AP431</f>
        <v>0</v>
      </c>
      <c r="AP194" s="30">
        <f>+Model!AQ206+Model!AQ431</f>
        <v>0</v>
      </c>
      <c r="AQ194" s="30">
        <f>+Model!AR206+Model!AR431</f>
        <v>0</v>
      </c>
      <c r="AR194" s="30">
        <f>+Model!AS206+Model!AS431</f>
        <v>0</v>
      </c>
      <c r="AS194" s="30">
        <f>+Model!AT206+Model!AT431</f>
        <v>0</v>
      </c>
      <c r="AT194" s="30">
        <f>+Model!AU206+Model!AU431</f>
        <v>0</v>
      </c>
      <c r="AU194" s="30">
        <f>+Model!AV206+Model!AV431</f>
        <v>0</v>
      </c>
      <c r="AV194" s="30">
        <f>+Model!AW206+Model!AW431</f>
        <v>0</v>
      </c>
      <c r="AW194" s="30">
        <f>+Model!AX206+Model!AX431</f>
        <v>0</v>
      </c>
      <c r="AX194" s="30">
        <f>+Model!AY206+Model!AY431</f>
        <v>49.59298416</v>
      </c>
      <c r="AY194" s="30">
        <f>+Model!AZ206+Model!AZ431</f>
        <v>48.14652212</v>
      </c>
      <c r="AZ194" s="30">
        <f>+Model!BA206+Model!BA431</f>
        <v>46.74224856</v>
      </c>
      <c r="BA194" s="30">
        <f>+Model!BB206+Model!BB431</f>
        <v>45.37893297</v>
      </c>
      <c r="BB194" s="30">
        <f>+Model!BC206+Model!BC431</f>
        <v>44.24445965</v>
      </c>
      <c r="BC194" s="30">
        <f>+Model!BD206+Model!BD431</f>
        <v>43.13834816</v>
      </c>
      <c r="BD194" s="30">
        <f>+Model!BE206+Model!BE431</f>
        <v>42.05988945</v>
      </c>
      <c r="BE194" s="30">
        <f>+Model!BF206+Model!BF431</f>
        <v>41.00839222</v>
      </c>
      <c r="BF194" s="30">
        <f>+Model!BG206+Model!BG431</f>
        <v>39.98318241</v>
      </c>
      <c r="BG194" s="30">
        <f>+Model!BH206+Model!BH431</f>
        <v>38.98360285</v>
      </c>
      <c r="BH194" s="30">
        <f>+Model!BI206+Model!BI431</f>
        <v>38.00901278</v>
      </c>
      <c r="BI194" s="30">
        <f>+Model!BJ206+Model!BJ431</f>
        <v>37.05878746</v>
      </c>
      <c r="BJ194" s="30">
        <f>+Model!BK206+Model!BK431</f>
        <v>36.13231777</v>
      </c>
      <c r="BK194" s="30">
        <f>+Model!BL206+Model!BL431</f>
        <v>35.22900983</v>
      </c>
      <c r="BL194" s="30">
        <f>+Model!BM206+Model!BM431</f>
        <v>34.34828458</v>
      </c>
      <c r="BM194" s="30">
        <f>+Model!BN206+Model!BN431</f>
        <v>33.48957747</v>
      </c>
    </row>
    <row r="195" ht="14.25" customHeight="1">
      <c r="B195" s="50">
        <f t="shared" si="84"/>
        <v>46</v>
      </c>
      <c r="C195" s="24">
        <f t="shared" si="85"/>
        <v>4</v>
      </c>
      <c r="F195" s="30">
        <f>+Model!G207+Model!G432</f>
        <v>0</v>
      </c>
      <c r="G195" s="30">
        <f>+Model!H207+Model!H432</f>
        <v>0</v>
      </c>
      <c r="H195" s="30">
        <f>+Model!I207+Model!I432</f>
        <v>0</v>
      </c>
      <c r="I195" s="30">
        <f>+Model!J207+Model!J432</f>
        <v>0</v>
      </c>
      <c r="J195" s="30">
        <f>+Model!K207+Model!K432</f>
        <v>0</v>
      </c>
      <c r="K195" s="30">
        <f>+Model!L207+Model!L432</f>
        <v>0</v>
      </c>
      <c r="L195" s="30">
        <f>+Model!M207+Model!M432</f>
        <v>0</v>
      </c>
      <c r="M195" s="30">
        <f>+Model!N207+Model!N432</f>
        <v>0</v>
      </c>
      <c r="N195" s="30">
        <f>+Model!O207+Model!O432</f>
        <v>0</v>
      </c>
      <c r="O195" s="30">
        <f>+Model!P207+Model!P432</f>
        <v>0</v>
      </c>
      <c r="P195" s="30">
        <f>+Model!Q207+Model!Q432</f>
        <v>0</v>
      </c>
      <c r="Q195" s="30">
        <f>+Model!R207+Model!R432</f>
        <v>0</v>
      </c>
      <c r="R195" s="30">
        <f>+Model!S207+Model!S432</f>
        <v>0</v>
      </c>
      <c r="S195" s="30">
        <f>+Model!T207+Model!T432</f>
        <v>0</v>
      </c>
      <c r="T195" s="30">
        <f>+Model!U207+Model!U432</f>
        <v>0</v>
      </c>
      <c r="U195" s="30">
        <f>+Model!V207+Model!V432</f>
        <v>0</v>
      </c>
      <c r="V195" s="30">
        <f>+Model!W207+Model!W432</f>
        <v>0</v>
      </c>
      <c r="W195" s="30">
        <f>+Model!X207+Model!X432</f>
        <v>0</v>
      </c>
      <c r="X195" s="30">
        <f>+Model!Y207+Model!Y432</f>
        <v>0</v>
      </c>
      <c r="Y195" s="30">
        <f>+Model!Z207+Model!Z432</f>
        <v>0</v>
      </c>
      <c r="Z195" s="30">
        <f>+Model!AA207+Model!AA432</f>
        <v>0</v>
      </c>
      <c r="AA195" s="30">
        <f>+Model!AB207+Model!AB432</f>
        <v>0</v>
      </c>
      <c r="AB195" s="30">
        <f>+Model!AC207+Model!AC432</f>
        <v>0</v>
      </c>
      <c r="AC195" s="30">
        <f>+Model!AD207+Model!AD432</f>
        <v>0</v>
      </c>
      <c r="AD195" s="30">
        <f>+Model!AE207+Model!AE432</f>
        <v>0</v>
      </c>
      <c r="AE195" s="30">
        <f>+Model!AF207+Model!AF432</f>
        <v>0</v>
      </c>
      <c r="AF195" s="30">
        <f>+Model!AG207+Model!AG432</f>
        <v>0</v>
      </c>
      <c r="AG195" s="30">
        <f>+Model!AH207+Model!AH432</f>
        <v>0</v>
      </c>
      <c r="AH195" s="30">
        <f>+Model!AI207+Model!AI432</f>
        <v>0</v>
      </c>
      <c r="AI195" s="30">
        <f>+Model!AJ207+Model!AJ432</f>
        <v>0</v>
      </c>
      <c r="AJ195" s="30">
        <f>+Model!AK207+Model!AK432</f>
        <v>0</v>
      </c>
      <c r="AK195" s="30">
        <f>+Model!AL207+Model!AL432</f>
        <v>0</v>
      </c>
      <c r="AL195" s="30">
        <f>+Model!AM207+Model!AM432</f>
        <v>0</v>
      </c>
      <c r="AM195" s="30">
        <f>+Model!AN207+Model!AN432</f>
        <v>0</v>
      </c>
      <c r="AN195" s="30">
        <f>+Model!AO207+Model!AO432</f>
        <v>0</v>
      </c>
      <c r="AO195" s="30">
        <f>+Model!AP207+Model!AP432</f>
        <v>0</v>
      </c>
      <c r="AP195" s="30">
        <f>+Model!AQ207+Model!AQ432</f>
        <v>0</v>
      </c>
      <c r="AQ195" s="30">
        <f>+Model!AR207+Model!AR432</f>
        <v>0</v>
      </c>
      <c r="AR195" s="30">
        <f>+Model!AS207+Model!AS432</f>
        <v>0</v>
      </c>
      <c r="AS195" s="30">
        <f>+Model!AT207+Model!AT432</f>
        <v>0</v>
      </c>
      <c r="AT195" s="30">
        <f>+Model!AU207+Model!AU432</f>
        <v>0</v>
      </c>
      <c r="AU195" s="30">
        <f>+Model!AV207+Model!AV432</f>
        <v>0</v>
      </c>
      <c r="AV195" s="30">
        <f>+Model!AW207+Model!AW432</f>
        <v>0</v>
      </c>
      <c r="AW195" s="30">
        <f>+Model!AX207+Model!AX432</f>
        <v>0</v>
      </c>
      <c r="AX195" s="30">
        <f>+Model!AY207+Model!AY432</f>
        <v>0</v>
      </c>
      <c r="AY195" s="30">
        <f>+Model!AZ207+Model!AZ432</f>
        <v>50.31670352</v>
      </c>
      <c r="AZ195" s="30">
        <f>+Model!BA207+Model!BA432</f>
        <v>48.849133</v>
      </c>
      <c r="BA195" s="30">
        <f>+Model!BB207+Model!BB432</f>
        <v>47.42436662</v>
      </c>
      <c r="BB195" s="30">
        <f>+Model!BC207+Model!BC432</f>
        <v>46.23875746</v>
      </c>
      <c r="BC195" s="30">
        <f>+Model!BD207+Model!BD432</f>
        <v>45.08278852</v>
      </c>
      <c r="BD195" s="30">
        <f>+Model!BE207+Model!BE432</f>
        <v>43.95571881</v>
      </c>
      <c r="BE195" s="30">
        <f>+Model!BF207+Model!BF432</f>
        <v>42.85682584</v>
      </c>
      <c r="BF195" s="30">
        <f>+Model!BG207+Model!BG432</f>
        <v>41.78540519</v>
      </c>
      <c r="BG195" s="30">
        <f>+Model!BH207+Model!BH432</f>
        <v>40.74077006</v>
      </c>
      <c r="BH195" s="30">
        <f>+Model!BI207+Model!BI432</f>
        <v>39.72225081</v>
      </c>
      <c r="BI195" s="30">
        <f>+Model!BJ207+Model!BJ432</f>
        <v>38.72919454</v>
      </c>
      <c r="BJ195" s="30">
        <f>+Model!BK207+Model!BK432</f>
        <v>37.76096468</v>
      </c>
      <c r="BK195" s="30">
        <f>+Model!BL207+Model!BL432</f>
        <v>36.81694056</v>
      </c>
      <c r="BL195" s="30">
        <f>+Model!BM207+Model!BM432</f>
        <v>35.89651705</v>
      </c>
      <c r="BM195" s="30">
        <f>+Model!BN207+Model!BN432</f>
        <v>34.99910412</v>
      </c>
    </row>
    <row r="196" ht="14.25" customHeight="1">
      <c r="B196" s="50">
        <f t="shared" si="84"/>
        <v>47</v>
      </c>
      <c r="C196" s="24">
        <f t="shared" si="85"/>
        <v>4</v>
      </c>
      <c r="F196" s="30">
        <f>+Model!G208+Model!G433</f>
        <v>0</v>
      </c>
      <c r="G196" s="30">
        <f>+Model!H208+Model!H433</f>
        <v>0</v>
      </c>
      <c r="H196" s="30">
        <f>+Model!I208+Model!I433</f>
        <v>0</v>
      </c>
      <c r="I196" s="30">
        <f>+Model!J208+Model!J433</f>
        <v>0</v>
      </c>
      <c r="J196" s="30">
        <f>+Model!K208+Model!K433</f>
        <v>0</v>
      </c>
      <c r="K196" s="30">
        <f>+Model!L208+Model!L433</f>
        <v>0</v>
      </c>
      <c r="L196" s="30">
        <f>+Model!M208+Model!M433</f>
        <v>0</v>
      </c>
      <c r="M196" s="30">
        <f>+Model!N208+Model!N433</f>
        <v>0</v>
      </c>
      <c r="N196" s="30">
        <f>+Model!O208+Model!O433</f>
        <v>0</v>
      </c>
      <c r="O196" s="30">
        <f>+Model!P208+Model!P433</f>
        <v>0</v>
      </c>
      <c r="P196" s="30">
        <f>+Model!Q208+Model!Q433</f>
        <v>0</v>
      </c>
      <c r="Q196" s="30">
        <f>+Model!R208+Model!R433</f>
        <v>0</v>
      </c>
      <c r="R196" s="30">
        <f>+Model!S208+Model!S433</f>
        <v>0</v>
      </c>
      <c r="S196" s="30">
        <f>+Model!T208+Model!T433</f>
        <v>0</v>
      </c>
      <c r="T196" s="30">
        <f>+Model!U208+Model!U433</f>
        <v>0</v>
      </c>
      <c r="U196" s="30">
        <f>+Model!V208+Model!V433</f>
        <v>0</v>
      </c>
      <c r="V196" s="30">
        <f>+Model!W208+Model!W433</f>
        <v>0</v>
      </c>
      <c r="W196" s="30">
        <f>+Model!X208+Model!X433</f>
        <v>0</v>
      </c>
      <c r="X196" s="30">
        <f>+Model!Y208+Model!Y433</f>
        <v>0</v>
      </c>
      <c r="Y196" s="30">
        <f>+Model!Z208+Model!Z433</f>
        <v>0</v>
      </c>
      <c r="Z196" s="30">
        <f>+Model!AA208+Model!AA433</f>
        <v>0</v>
      </c>
      <c r="AA196" s="30">
        <f>+Model!AB208+Model!AB433</f>
        <v>0</v>
      </c>
      <c r="AB196" s="30">
        <f>+Model!AC208+Model!AC433</f>
        <v>0</v>
      </c>
      <c r="AC196" s="30">
        <f>+Model!AD208+Model!AD433</f>
        <v>0</v>
      </c>
      <c r="AD196" s="30">
        <f>+Model!AE208+Model!AE433</f>
        <v>0</v>
      </c>
      <c r="AE196" s="30">
        <f>+Model!AF208+Model!AF433</f>
        <v>0</v>
      </c>
      <c r="AF196" s="30">
        <f>+Model!AG208+Model!AG433</f>
        <v>0</v>
      </c>
      <c r="AG196" s="30">
        <f>+Model!AH208+Model!AH433</f>
        <v>0</v>
      </c>
      <c r="AH196" s="30">
        <f>+Model!AI208+Model!AI433</f>
        <v>0</v>
      </c>
      <c r="AI196" s="30">
        <f>+Model!AJ208+Model!AJ433</f>
        <v>0</v>
      </c>
      <c r="AJ196" s="30">
        <f>+Model!AK208+Model!AK433</f>
        <v>0</v>
      </c>
      <c r="AK196" s="30">
        <f>+Model!AL208+Model!AL433</f>
        <v>0</v>
      </c>
      <c r="AL196" s="30">
        <f>+Model!AM208+Model!AM433</f>
        <v>0</v>
      </c>
      <c r="AM196" s="30">
        <f>+Model!AN208+Model!AN433</f>
        <v>0</v>
      </c>
      <c r="AN196" s="30">
        <f>+Model!AO208+Model!AO433</f>
        <v>0</v>
      </c>
      <c r="AO196" s="30">
        <f>+Model!AP208+Model!AP433</f>
        <v>0</v>
      </c>
      <c r="AP196" s="30">
        <f>+Model!AQ208+Model!AQ433</f>
        <v>0</v>
      </c>
      <c r="AQ196" s="30">
        <f>+Model!AR208+Model!AR433</f>
        <v>0</v>
      </c>
      <c r="AR196" s="30">
        <f>+Model!AS208+Model!AS433</f>
        <v>0</v>
      </c>
      <c r="AS196" s="30">
        <f>+Model!AT208+Model!AT433</f>
        <v>0</v>
      </c>
      <c r="AT196" s="30">
        <f>+Model!AU208+Model!AU433</f>
        <v>0</v>
      </c>
      <c r="AU196" s="30">
        <f>+Model!AV208+Model!AV433</f>
        <v>0</v>
      </c>
      <c r="AV196" s="30">
        <f>+Model!AW208+Model!AW433</f>
        <v>0</v>
      </c>
      <c r="AW196" s="30">
        <f>+Model!AX208+Model!AX433</f>
        <v>0</v>
      </c>
      <c r="AX196" s="30">
        <f>+Model!AY208+Model!AY433</f>
        <v>0</v>
      </c>
      <c r="AY196" s="30">
        <f>+Model!AZ208+Model!AZ433</f>
        <v>0</v>
      </c>
      <c r="AZ196" s="30">
        <f>+Model!BA208+Model!BA433</f>
        <v>52.56937166</v>
      </c>
      <c r="BA196" s="30">
        <f>+Model!BB208+Model!BB433</f>
        <v>51.03609832</v>
      </c>
      <c r="BB196" s="30">
        <f>+Model!BC208+Model!BC433</f>
        <v>49.76019586</v>
      </c>
      <c r="BC196" s="30">
        <f>+Model!BD208+Model!BD433</f>
        <v>48.51619097</v>
      </c>
      <c r="BD196" s="30">
        <f>+Model!BE208+Model!BE433</f>
        <v>47.30328619</v>
      </c>
      <c r="BE196" s="30">
        <f>+Model!BF208+Model!BF433</f>
        <v>46.12070404</v>
      </c>
      <c r="BF196" s="30">
        <f>+Model!BG208+Model!BG433</f>
        <v>44.96768644</v>
      </c>
      <c r="BG196" s="30">
        <f>+Model!BH208+Model!BH433</f>
        <v>43.84349428</v>
      </c>
      <c r="BH196" s="30">
        <f>+Model!BI208+Model!BI433</f>
        <v>42.74740692</v>
      </c>
      <c r="BI196" s="30">
        <f>+Model!BJ208+Model!BJ433</f>
        <v>41.67872175</v>
      </c>
      <c r="BJ196" s="30">
        <f>+Model!BK208+Model!BK433</f>
        <v>40.6367537</v>
      </c>
      <c r="BK196" s="30">
        <f>+Model!BL208+Model!BL433</f>
        <v>39.62083486</v>
      </c>
      <c r="BL196" s="30">
        <f>+Model!BM208+Model!BM433</f>
        <v>38.63031399</v>
      </c>
      <c r="BM196" s="30">
        <f>+Model!BN208+Model!BN433</f>
        <v>37.66455614</v>
      </c>
    </row>
    <row r="197" ht="14.25" customHeight="1">
      <c r="B197" s="50">
        <f t="shared" si="84"/>
        <v>48</v>
      </c>
      <c r="C197" s="24">
        <f t="shared" si="85"/>
        <v>4</v>
      </c>
      <c r="F197" s="30">
        <f>+Model!G209+Model!G434</f>
        <v>0</v>
      </c>
      <c r="G197" s="30">
        <f>+Model!H209+Model!H434</f>
        <v>0</v>
      </c>
      <c r="H197" s="30">
        <f>+Model!I209+Model!I434</f>
        <v>0</v>
      </c>
      <c r="I197" s="30">
        <f>+Model!J209+Model!J434</f>
        <v>0</v>
      </c>
      <c r="J197" s="30">
        <f>+Model!K209+Model!K434</f>
        <v>0</v>
      </c>
      <c r="K197" s="30">
        <f>+Model!L209+Model!L434</f>
        <v>0</v>
      </c>
      <c r="L197" s="30">
        <f>+Model!M209+Model!M434</f>
        <v>0</v>
      </c>
      <c r="M197" s="30">
        <f>+Model!N209+Model!N434</f>
        <v>0</v>
      </c>
      <c r="N197" s="30">
        <f>+Model!O209+Model!O434</f>
        <v>0</v>
      </c>
      <c r="O197" s="30">
        <f>+Model!P209+Model!P434</f>
        <v>0</v>
      </c>
      <c r="P197" s="30">
        <f>+Model!Q209+Model!Q434</f>
        <v>0</v>
      </c>
      <c r="Q197" s="30">
        <f>+Model!R209+Model!R434</f>
        <v>0</v>
      </c>
      <c r="R197" s="30">
        <f>+Model!S209+Model!S434</f>
        <v>0</v>
      </c>
      <c r="S197" s="30">
        <f>+Model!T209+Model!T434</f>
        <v>0</v>
      </c>
      <c r="T197" s="30">
        <f>+Model!U209+Model!U434</f>
        <v>0</v>
      </c>
      <c r="U197" s="30">
        <f>+Model!V209+Model!V434</f>
        <v>0</v>
      </c>
      <c r="V197" s="30">
        <f>+Model!W209+Model!W434</f>
        <v>0</v>
      </c>
      <c r="W197" s="30">
        <f>+Model!X209+Model!X434</f>
        <v>0</v>
      </c>
      <c r="X197" s="30">
        <f>+Model!Y209+Model!Y434</f>
        <v>0</v>
      </c>
      <c r="Y197" s="30">
        <f>+Model!Z209+Model!Z434</f>
        <v>0</v>
      </c>
      <c r="Z197" s="30">
        <f>+Model!AA209+Model!AA434</f>
        <v>0</v>
      </c>
      <c r="AA197" s="30">
        <f>+Model!AB209+Model!AB434</f>
        <v>0</v>
      </c>
      <c r="AB197" s="30">
        <f>+Model!AC209+Model!AC434</f>
        <v>0</v>
      </c>
      <c r="AC197" s="30">
        <f>+Model!AD209+Model!AD434</f>
        <v>0</v>
      </c>
      <c r="AD197" s="30">
        <f>+Model!AE209+Model!AE434</f>
        <v>0</v>
      </c>
      <c r="AE197" s="30">
        <f>+Model!AF209+Model!AF434</f>
        <v>0</v>
      </c>
      <c r="AF197" s="30">
        <f>+Model!AG209+Model!AG434</f>
        <v>0</v>
      </c>
      <c r="AG197" s="30">
        <f>+Model!AH209+Model!AH434</f>
        <v>0</v>
      </c>
      <c r="AH197" s="30">
        <f>+Model!AI209+Model!AI434</f>
        <v>0</v>
      </c>
      <c r="AI197" s="30">
        <f>+Model!AJ209+Model!AJ434</f>
        <v>0</v>
      </c>
      <c r="AJ197" s="30">
        <f>+Model!AK209+Model!AK434</f>
        <v>0</v>
      </c>
      <c r="AK197" s="30">
        <f>+Model!AL209+Model!AL434</f>
        <v>0</v>
      </c>
      <c r="AL197" s="30">
        <f>+Model!AM209+Model!AM434</f>
        <v>0</v>
      </c>
      <c r="AM197" s="30">
        <f>+Model!AN209+Model!AN434</f>
        <v>0</v>
      </c>
      <c r="AN197" s="30">
        <f>+Model!AO209+Model!AO434</f>
        <v>0</v>
      </c>
      <c r="AO197" s="30">
        <f>+Model!AP209+Model!AP434</f>
        <v>0</v>
      </c>
      <c r="AP197" s="30">
        <f>+Model!AQ209+Model!AQ434</f>
        <v>0</v>
      </c>
      <c r="AQ197" s="30">
        <f>+Model!AR209+Model!AR434</f>
        <v>0</v>
      </c>
      <c r="AR197" s="30">
        <f>+Model!AS209+Model!AS434</f>
        <v>0</v>
      </c>
      <c r="AS197" s="30">
        <f>+Model!AT209+Model!AT434</f>
        <v>0</v>
      </c>
      <c r="AT197" s="30">
        <f>+Model!AU209+Model!AU434</f>
        <v>0</v>
      </c>
      <c r="AU197" s="30">
        <f>+Model!AV209+Model!AV434</f>
        <v>0</v>
      </c>
      <c r="AV197" s="30">
        <f>+Model!AW209+Model!AW434</f>
        <v>0</v>
      </c>
      <c r="AW197" s="30">
        <f>+Model!AX209+Model!AX434</f>
        <v>0</v>
      </c>
      <c r="AX197" s="30">
        <f>+Model!AY209+Model!AY434</f>
        <v>0</v>
      </c>
      <c r="AY197" s="30">
        <f>+Model!AZ209+Model!AZ434</f>
        <v>0</v>
      </c>
      <c r="AZ197" s="30">
        <f>+Model!BA209+Model!BA434</f>
        <v>0</v>
      </c>
      <c r="BA197" s="30">
        <f>+Model!BB209+Model!BB434</f>
        <v>53.35214653</v>
      </c>
      <c r="BB197" s="30">
        <f>+Model!BC209+Model!BC434</f>
        <v>52.01834287</v>
      </c>
      <c r="BC197" s="30">
        <f>+Model!BD209+Model!BD434</f>
        <v>50.71788429</v>
      </c>
      <c r="BD197" s="30">
        <f>+Model!BE209+Model!BE434</f>
        <v>49.44993719</v>
      </c>
      <c r="BE197" s="30">
        <f>+Model!BF209+Model!BF434</f>
        <v>48.21368876</v>
      </c>
      <c r="BF197" s="30">
        <f>+Model!BG209+Model!BG434</f>
        <v>47.00834654</v>
      </c>
      <c r="BG197" s="30">
        <f>+Model!BH209+Model!BH434</f>
        <v>45.83313787</v>
      </c>
      <c r="BH197" s="30">
        <f>+Model!BI209+Model!BI434</f>
        <v>44.68730943</v>
      </c>
      <c r="BI197" s="30">
        <f>+Model!BJ209+Model!BJ434</f>
        <v>43.57012669</v>
      </c>
      <c r="BJ197" s="30">
        <f>+Model!BK209+Model!BK434</f>
        <v>42.48087352</v>
      </c>
      <c r="BK197" s="30">
        <f>+Model!BL209+Model!BL434</f>
        <v>41.41885169</v>
      </c>
      <c r="BL197" s="30">
        <f>+Model!BM209+Model!BM434</f>
        <v>40.38338039</v>
      </c>
      <c r="BM197" s="30">
        <f>+Model!BN209+Model!BN434</f>
        <v>39.37379588</v>
      </c>
    </row>
    <row r="198" ht="14.25" customHeight="1">
      <c r="B198" s="50">
        <f t="shared" si="84"/>
        <v>49</v>
      </c>
      <c r="C198" s="24">
        <f t="shared" si="85"/>
        <v>5</v>
      </c>
      <c r="F198" s="30">
        <f>+Model!G210+Model!G435</f>
        <v>0</v>
      </c>
      <c r="G198" s="30">
        <f>+Model!H210+Model!H435</f>
        <v>0</v>
      </c>
      <c r="H198" s="30">
        <f>+Model!I210+Model!I435</f>
        <v>0</v>
      </c>
      <c r="I198" s="30">
        <f>+Model!J210+Model!J435</f>
        <v>0</v>
      </c>
      <c r="J198" s="30">
        <f>+Model!K210+Model!K435</f>
        <v>0</v>
      </c>
      <c r="K198" s="30">
        <f>+Model!L210+Model!L435</f>
        <v>0</v>
      </c>
      <c r="L198" s="30">
        <f>+Model!M210+Model!M435</f>
        <v>0</v>
      </c>
      <c r="M198" s="30">
        <f>+Model!N210+Model!N435</f>
        <v>0</v>
      </c>
      <c r="N198" s="30">
        <f>+Model!O210+Model!O435</f>
        <v>0</v>
      </c>
      <c r="O198" s="30">
        <f>+Model!P210+Model!P435</f>
        <v>0</v>
      </c>
      <c r="P198" s="30">
        <f>+Model!Q210+Model!Q435</f>
        <v>0</v>
      </c>
      <c r="Q198" s="30">
        <f>+Model!R210+Model!R435</f>
        <v>0</v>
      </c>
      <c r="R198" s="30">
        <f>+Model!S210+Model!S435</f>
        <v>0</v>
      </c>
      <c r="S198" s="30">
        <f>+Model!T210+Model!T435</f>
        <v>0</v>
      </c>
      <c r="T198" s="30">
        <f>+Model!U210+Model!U435</f>
        <v>0</v>
      </c>
      <c r="U198" s="30">
        <f>+Model!V210+Model!V435</f>
        <v>0</v>
      </c>
      <c r="V198" s="30">
        <f>+Model!W210+Model!W435</f>
        <v>0</v>
      </c>
      <c r="W198" s="30">
        <f>+Model!X210+Model!X435</f>
        <v>0</v>
      </c>
      <c r="X198" s="30">
        <f>+Model!Y210+Model!Y435</f>
        <v>0</v>
      </c>
      <c r="Y198" s="30">
        <f>+Model!Z210+Model!Z435</f>
        <v>0</v>
      </c>
      <c r="Z198" s="30">
        <f>+Model!AA210+Model!AA435</f>
        <v>0</v>
      </c>
      <c r="AA198" s="30">
        <f>+Model!AB210+Model!AB435</f>
        <v>0</v>
      </c>
      <c r="AB198" s="30">
        <f>+Model!AC210+Model!AC435</f>
        <v>0</v>
      </c>
      <c r="AC198" s="30">
        <f>+Model!AD210+Model!AD435</f>
        <v>0</v>
      </c>
      <c r="AD198" s="30">
        <f>+Model!AE210+Model!AE435</f>
        <v>0</v>
      </c>
      <c r="AE198" s="30">
        <f>+Model!AF210+Model!AF435</f>
        <v>0</v>
      </c>
      <c r="AF198" s="30">
        <f>+Model!AG210+Model!AG435</f>
        <v>0</v>
      </c>
      <c r="AG198" s="30">
        <f>+Model!AH210+Model!AH435</f>
        <v>0</v>
      </c>
      <c r="AH198" s="30">
        <f>+Model!AI210+Model!AI435</f>
        <v>0</v>
      </c>
      <c r="AI198" s="30">
        <f>+Model!AJ210+Model!AJ435</f>
        <v>0</v>
      </c>
      <c r="AJ198" s="30">
        <f>+Model!AK210+Model!AK435</f>
        <v>0</v>
      </c>
      <c r="AK198" s="30">
        <f>+Model!AL210+Model!AL435</f>
        <v>0</v>
      </c>
      <c r="AL198" s="30">
        <f>+Model!AM210+Model!AM435</f>
        <v>0</v>
      </c>
      <c r="AM198" s="30">
        <f>+Model!AN210+Model!AN435</f>
        <v>0</v>
      </c>
      <c r="AN198" s="30">
        <f>+Model!AO210+Model!AO435</f>
        <v>0</v>
      </c>
      <c r="AO198" s="30">
        <f>+Model!AP210+Model!AP435</f>
        <v>0</v>
      </c>
      <c r="AP198" s="30">
        <f>+Model!AQ210+Model!AQ435</f>
        <v>0</v>
      </c>
      <c r="AQ198" s="30">
        <f>+Model!AR210+Model!AR435</f>
        <v>0</v>
      </c>
      <c r="AR198" s="30">
        <f>+Model!AS210+Model!AS435</f>
        <v>0</v>
      </c>
      <c r="AS198" s="30">
        <f>+Model!AT210+Model!AT435</f>
        <v>0</v>
      </c>
      <c r="AT198" s="30">
        <f>+Model!AU210+Model!AU435</f>
        <v>0</v>
      </c>
      <c r="AU198" s="30">
        <f>+Model!AV210+Model!AV435</f>
        <v>0</v>
      </c>
      <c r="AV198" s="30">
        <f>+Model!AW210+Model!AW435</f>
        <v>0</v>
      </c>
      <c r="AW198" s="30">
        <f>+Model!AX210+Model!AX435</f>
        <v>0</v>
      </c>
      <c r="AX198" s="30">
        <f>+Model!AY210+Model!AY435</f>
        <v>0</v>
      </c>
      <c r="AY198" s="30">
        <f>+Model!AZ210+Model!AZ435</f>
        <v>0</v>
      </c>
      <c r="AZ198" s="30">
        <f>+Model!BA210+Model!BA435</f>
        <v>0</v>
      </c>
      <c r="BA198" s="30">
        <f>+Model!BB210+Model!BB435</f>
        <v>0</v>
      </c>
      <c r="BB198" s="30">
        <f>+Model!BC210+Model!BC435</f>
        <v>55.35995254</v>
      </c>
      <c r="BC198" s="30">
        <f>+Model!BD210+Model!BD435</f>
        <v>53.97595372</v>
      </c>
      <c r="BD198" s="30">
        <f>+Model!BE210+Model!BE435</f>
        <v>52.62655488</v>
      </c>
      <c r="BE198" s="30">
        <f>+Model!BF210+Model!BF435</f>
        <v>51.31089101</v>
      </c>
      <c r="BF198" s="30">
        <f>+Model!BG210+Model!BG435</f>
        <v>50.02811873</v>
      </c>
      <c r="BG198" s="30">
        <f>+Model!BH210+Model!BH435</f>
        <v>48.77741577</v>
      </c>
      <c r="BH198" s="30">
        <f>+Model!BI210+Model!BI435</f>
        <v>47.55798037</v>
      </c>
      <c r="BI198" s="30">
        <f>+Model!BJ210+Model!BJ435</f>
        <v>46.36903086</v>
      </c>
      <c r="BJ198" s="30">
        <f>+Model!BK210+Model!BK435</f>
        <v>45.20980509</v>
      </c>
      <c r="BK198" s="30">
        <f>+Model!BL210+Model!BL435</f>
        <v>44.07955996</v>
      </c>
      <c r="BL198" s="30">
        <f>+Model!BM210+Model!BM435</f>
        <v>42.97757096</v>
      </c>
      <c r="BM198" s="30">
        <f>+Model!BN210+Model!BN435</f>
        <v>41.90313169</v>
      </c>
    </row>
    <row r="199" ht="14.25" customHeight="1">
      <c r="B199" s="50">
        <f t="shared" si="84"/>
        <v>50</v>
      </c>
      <c r="C199" s="24">
        <f t="shared" si="85"/>
        <v>5</v>
      </c>
      <c r="F199" s="30">
        <f>+Model!G211+Model!G436</f>
        <v>0</v>
      </c>
      <c r="G199" s="30">
        <f>+Model!H211+Model!H436</f>
        <v>0</v>
      </c>
      <c r="H199" s="30">
        <f>+Model!I211+Model!I436</f>
        <v>0</v>
      </c>
      <c r="I199" s="30">
        <f>+Model!J211+Model!J436</f>
        <v>0</v>
      </c>
      <c r="J199" s="30">
        <f>+Model!K211+Model!K436</f>
        <v>0</v>
      </c>
      <c r="K199" s="30">
        <f>+Model!L211+Model!L436</f>
        <v>0</v>
      </c>
      <c r="L199" s="30">
        <f>+Model!M211+Model!M436</f>
        <v>0</v>
      </c>
      <c r="M199" s="30">
        <f>+Model!N211+Model!N436</f>
        <v>0</v>
      </c>
      <c r="N199" s="30">
        <f>+Model!O211+Model!O436</f>
        <v>0</v>
      </c>
      <c r="O199" s="30">
        <f>+Model!P211+Model!P436</f>
        <v>0</v>
      </c>
      <c r="P199" s="30">
        <f>+Model!Q211+Model!Q436</f>
        <v>0</v>
      </c>
      <c r="Q199" s="30">
        <f>+Model!R211+Model!R436</f>
        <v>0</v>
      </c>
      <c r="R199" s="30">
        <f>+Model!S211+Model!S436</f>
        <v>0</v>
      </c>
      <c r="S199" s="30">
        <f>+Model!T211+Model!T436</f>
        <v>0</v>
      </c>
      <c r="T199" s="30">
        <f>+Model!U211+Model!U436</f>
        <v>0</v>
      </c>
      <c r="U199" s="30">
        <f>+Model!V211+Model!V436</f>
        <v>0</v>
      </c>
      <c r="V199" s="30">
        <f>+Model!W211+Model!W436</f>
        <v>0</v>
      </c>
      <c r="W199" s="30">
        <f>+Model!X211+Model!X436</f>
        <v>0</v>
      </c>
      <c r="X199" s="30">
        <f>+Model!Y211+Model!Y436</f>
        <v>0</v>
      </c>
      <c r="Y199" s="30">
        <f>+Model!Z211+Model!Z436</f>
        <v>0</v>
      </c>
      <c r="Z199" s="30">
        <f>+Model!AA211+Model!AA436</f>
        <v>0</v>
      </c>
      <c r="AA199" s="30">
        <f>+Model!AB211+Model!AB436</f>
        <v>0</v>
      </c>
      <c r="AB199" s="30">
        <f>+Model!AC211+Model!AC436</f>
        <v>0</v>
      </c>
      <c r="AC199" s="30">
        <f>+Model!AD211+Model!AD436</f>
        <v>0</v>
      </c>
      <c r="AD199" s="30">
        <f>+Model!AE211+Model!AE436</f>
        <v>0</v>
      </c>
      <c r="AE199" s="30">
        <f>+Model!AF211+Model!AF436</f>
        <v>0</v>
      </c>
      <c r="AF199" s="30">
        <f>+Model!AG211+Model!AG436</f>
        <v>0</v>
      </c>
      <c r="AG199" s="30">
        <f>+Model!AH211+Model!AH436</f>
        <v>0</v>
      </c>
      <c r="AH199" s="30">
        <f>+Model!AI211+Model!AI436</f>
        <v>0</v>
      </c>
      <c r="AI199" s="30">
        <f>+Model!AJ211+Model!AJ436</f>
        <v>0</v>
      </c>
      <c r="AJ199" s="30">
        <f>+Model!AK211+Model!AK436</f>
        <v>0</v>
      </c>
      <c r="AK199" s="30">
        <f>+Model!AL211+Model!AL436</f>
        <v>0</v>
      </c>
      <c r="AL199" s="30">
        <f>+Model!AM211+Model!AM436</f>
        <v>0</v>
      </c>
      <c r="AM199" s="30">
        <f>+Model!AN211+Model!AN436</f>
        <v>0</v>
      </c>
      <c r="AN199" s="30">
        <f>+Model!AO211+Model!AO436</f>
        <v>0</v>
      </c>
      <c r="AO199" s="30">
        <f>+Model!AP211+Model!AP436</f>
        <v>0</v>
      </c>
      <c r="AP199" s="30">
        <f>+Model!AQ211+Model!AQ436</f>
        <v>0</v>
      </c>
      <c r="AQ199" s="30">
        <f>+Model!AR211+Model!AR436</f>
        <v>0</v>
      </c>
      <c r="AR199" s="30">
        <f>+Model!AS211+Model!AS436</f>
        <v>0</v>
      </c>
      <c r="AS199" s="30">
        <f>+Model!AT211+Model!AT436</f>
        <v>0</v>
      </c>
      <c r="AT199" s="30">
        <f>+Model!AU211+Model!AU436</f>
        <v>0</v>
      </c>
      <c r="AU199" s="30">
        <f>+Model!AV211+Model!AV436</f>
        <v>0</v>
      </c>
      <c r="AV199" s="30">
        <f>+Model!AW211+Model!AW436</f>
        <v>0</v>
      </c>
      <c r="AW199" s="30">
        <f>+Model!AX211+Model!AX436</f>
        <v>0</v>
      </c>
      <c r="AX199" s="30">
        <f>+Model!AY211+Model!AY436</f>
        <v>0</v>
      </c>
      <c r="AY199" s="30">
        <f>+Model!AZ211+Model!AZ436</f>
        <v>0</v>
      </c>
      <c r="AZ199" s="30">
        <f>+Model!BA211+Model!BA436</f>
        <v>0</v>
      </c>
      <c r="BA199" s="30">
        <f>+Model!BB211+Model!BB436</f>
        <v>0</v>
      </c>
      <c r="BB199" s="30">
        <f>+Model!BC211+Model!BC436</f>
        <v>0</v>
      </c>
      <c r="BC199" s="30">
        <f>+Model!BD211+Model!BD436</f>
        <v>55.98575111</v>
      </c>
      <c r="BD199" s="30">
        <f>+Model!BE211+Model!BE436</f>
        <v>54.58610734</v>
      </c>
      <c r="BE199" s="30">
        <f>+Model!BF211+Model!BF436</f>
        <v>53.22145465</v>
      </c>
      <c r="BF199" s="30">
        <f>+Model!BG211+Model!BG436</f>
        <v>51.89091829</v>
      </c>
      <c r="BG199" s="30">
        <f>+Model!BH211+Model!BH436</f>
        <v>50.59364533</v>
      </c>
      <c r="BH199" s="30">
        <f>+Model!BI211+Model!BI436</f>
        <v>49.3288042</v>
      </c>
      <c r="BI199" s="30">
        <f>+Model!BJ211+Model!BJ436</f>
        <v>48.09558409</v>
      </c>
      <c r="BJ199" s="30">
        <f>+Model!BK211+Model!BK436</f>
        <v>46.89319449</v>
      </c>
      <c r="BK199" s="30">
        <f>+Model!BL211+Model!BL436</f>
        <v>45.72086463</v>
      </c>
      <c r="BL199" s="30">
        <f>+Model!BM211+Model!BM436</f>
        <v>44.57784301</v>
      </c>
      <c r="BM199" s="30">
        <f>+Model!BN211+Model!BN436</f>
        <v>43.46339694</v>
      </c>
    </row>
    <row r="200" ht="14.25" customHeight="1">
      <c r="B200" s="50">
        <f t="shared" si="84"/>
        <v>51</v>
      </c>
      <c r="C200" s="24">
        <f t="shared" si="85"/>
        <v>5</v>
      </c>
      <c r="F200" s="30">
        <f>+Model!G212+Model!G437</f>
        <v>0</v>
      </c>
      <c r="G200" s="30">
        <f>+Model!H212+Model!H437</f>
        <v>0</v>
      </c>
      <c r="H200" s="30">
        <f>+Model!I212+Model!I437</f>
        <v>0</v>
      </c>
      <c r="I200" s="30">
        <f>+Model!J212+Model!J437</f>
        <v>0</v>
      </c>
      <c r="J200" s="30">
        <f>+Model!K212+Model!K437</f>
        <v>0</v>
      </c>
      <c r="K200" s="30">
        <f>+Model!L212+Model!L437</f>
        <v>0</v>
      </c>
      <c r="L200" s="30">
        <f>+Model!M212+Model!M437</f>
        <v>0</v>
      </c>
      <c r="M200" s="30">
        <f>+Model!N212+Model!N437</f>
        <v>0</v>
      </c>
      <c r="N200" s="30">
        <f>+Model!O212+Model!O437</f>
        <v>0</v>
      </c>
      <c r="O200" s="30">
        <f>+Model!P212+Model!P437</f>
        <v>0</v>
      </c>
      <c r="P200" s="30">
        <f>+Model!Q212+Model!Q437</f>
        <v>0</v>
      </c>
      <c r="Q200" s="30">
        <f>+Model!R212+Model!R437</f>
        <v>0</v>
      </c>
      <c r="R200" s="30">
        <f>+Model!S212+Model!S437</f>
        <v>0</v>
      </c>
      <c r="S200" s="30">
        <f>+Model!T212+Model!T437</f>
        <v>0</v>
      </c>
      <c r="T200" s="30">
        <f>+Model!U212+Model!U437</f>
        <v>0</v>
      </c>
      <c r="U200" s="30">
        <f>+Model!V212+Model!V437</f>
        <v>0</v>
      </c>
      <c r="V200" s="30">
        <f>+Model!W212+Model!W437</f>
        <v>0</v>
      </c>
      <c r="W200" s="30">
        <f>+Model!X212+Model!X437</f>
        <v>0</v>
      </c>
      <c r="X200" s="30">
        <f>+Model!Y212+Model!Y437</f>
        <v>0</v>
      </c>
      <c r="Y200" s="30">
        <f>+Model!Z212+Model!Z437</f>
        <v>0</v>
      </c>
      <c r="Z200" s="30">
        <f>+Model!AA212+Model!AA437</f>
        <v>0</v>
      </c>
      <c r="AA200" s="30">
        <f>+Model!AB212+Model!AB437</f>
        <v>0</v>
      </c>
      <c r="AB200" s="30">
        <f>+Model!AC212+Model!AC437</f>
        <v>0</v>
      </c>
      <c r="AC200" s="30">
        <f>+Model!AD212+Model!AD437</f>
        <v>0</v>
      </c>
      <c r="AD200" s="30">
        <f>+Model!AE212+Model!AE437</f>
        <v>0</v>
      </c>
      <c r="AE200" s="30">
        <f>+Model!AF212+Model!AF437</f>
        <v>0</v>
      </c>
      <c r="AF200" s="30">
        <f>+Model!AG212+Model!AG437</f>
        <v>0</v>
      </c>
      <c r="AG200" s="30">
        <f>+Model!AH212+Model!AH437</f>
        <v>0</v>
      </c>
      <c r="AH200" s="30">
        <f>+Model!AI212+Model!AI437</f>
        <v>0</v>
      </c>
      <c r="AI200" s="30">
        <f>+Model!AJ212+Model!AJ437</f>
        <v>0</v>
      </c>
      <c r="AJ200" s="30">
        <f>+Model!AK212+Model!AK437</f>
        <v>0</v>
      </c>
      <c r="AK200" s="30">
        <f>+Model!AL212+Model!AL437</f>
        <v>0</v>
      </c>
      <c r="AL200" s="30">
        <f>+Model!AM212+Model!AM437</f>
        <v>0</v>
      </c>
      <c r="AM200" s="30">
        <f>+Model!AN212+Model!AN437</f>
        <v>0</v>
      </c>
      <c r="AN200" s="30">
        <f>+Model!AO212+Model!AO437</f>
        <v>0</v>
      </c>
      <c r="AO200" s="30">
        <f>+Model!AP212+Model!AP437</f>
        <v>0</v>
      </c>
      <c r="AP200" s="30">
        <f>+Model!AQ212+Model!AQ437</f>
        <v>0</v>
      </c>
      <c r="AQ200" s="30">
        <f>+Model!AR212+Model!AR437</f>
        <v>0</v>
      </c>
      <c r="AR200" s="30">
        <f>+Model!AS212+Model!AS437</f>
        <v>0</v>
      </c>
      <c r="AS200" s="30">
        <f>+Model!AT212+Model!AT437</f>
        <v>0</v>
      </c>
      <c r="AT200" s="30">
        <f>+Model!AU212+Model!AU437</f>
        <v>0</v>
      </c>
      <c r="AU200" s="30">
        <f>+Model!AV212+Model!AV437</f>
        <v>0</v>
      </c>
      <c r="AV200" s="30">
        <f>+Model!AW212+Model!AW437</f>
        <v>0</v>
      </c>
      <c r="AW200" s="30">
        <f>+Model!AX212+Model!AX437</f>
        <v>0</v>
      </c>
      <c r="AX200" s="30">
        <f>+Model!AY212+Model!AY437</f>
        <v>0</v>
      </c>
      <c r="AY200" s="30">
        <f>+Model!AZ212+Model!AZ437</f>
        <v>0</v>
      </c>
      <c r="AZ200" s="30">
        <f>+Model!BA212+Model!BA437</f>
        <v>0</v>
      </c>
      <c r="BA200" s="30">
        <f>+Model!BB212+Model!BB437</f>
        <v>0</v>
      </c>
      <c r="BB200" s="30">
        <f>+Model!BC212+Model!BC437</f>
        <v>0</v>
      </c>
      <c r="BC200" s="30">
        <f>+Model!BD212+Model!BD437</f>
        <v>0</v>
      </c>
      <c r="BD200" s="30">
        <f>+Model!BE212+Model!BE437</f>
        <v>58.13032365</v>
      </c>
      <c r="BE200" s="30">
        <f>+Model!BF212+Model!BF437</f>
        <v>56.67706556</v>
      </c>
      <c r="BF200" s="30">
        <f>+Model!BG212+Model!BG437</f>
        <v>55.26013892</v>
      </c>
      <c r="BG200" s="30">
        <f>+Model!BH212+Model!BH437</f>
        <v>53.87863544</v>
      </c>
      <c r="BH200" s="30">
        <f>+Model!BI212+Model!BI437</f>
        <v>52.53166956</v>
      </c>
      <c r="BI200" s="30">
        <f>+Model!BJ212+Model!BJ437</f>
        <v>51.21837782</v>
      </c>
      <c r="BJ200" s="30">
        <f>+Model!BK212+Model!BK437</f>
        <v>49.93791837</v>
      </c>
      <c r="BK200" s="30">
        <f>+Model!BL212+Model!BL437</f>
        <v>48.68947041</v>
      </c>
      <c r="BL200" s="30">
        <f>+Model!BM212+Model!BM437</f>
        <v>47.47223365</v>
      </c>
      <c r="BM200" s="30">
        <f>+Model!BN212+Model!BN437</f>
        <v>46.28542781</v>
      </c>
    </row>
    <row r="201" ht="14.25" customHeight="1">
      <c r="B201" s="50">
        <f t="shared" si="84"/>
        <v>52</v>
      </c>
      <c r="C201" s="24">
        <f t="shared" si="85"/>
        <v>5</v>
      </c>
      <c r="F201" s="30">
        <f>+Model!G213+Model!G438</f>
        <v>0</v>
      </c>
      <c r="G201" s="30">
        <f>+Model!H213+Model!H438</f>
        <v>0</v>
      </c>
      <c r="H201" s="30">
        <f>+Model!I213+Model!I438</f>
        <v>0</v>
      </c>
      <c r="I201" s="30">
        <f>+Model!J213+Model!J438</f>
        <v>0</v>
      </c>
      <c r="J201" s="30">
        <f>+Model!K213+Model!K438</f>
        <v>0</v>
      </c>
      <c r="K201" s="30">
        <f>+Model!L213+Model!L438</f>
        <v>0</v>
      </c>
      <c r="L201" s="30">
        <f>+Model!M213+Model!M438</f>
        <v>0</v>
      </c>
      <c r="M201" s="30">
        <f>+Model!N213+Model!N438</f>
        <v>0</v>
      </c>
      <c r="N201" s="30">
        <f>+Model!O213+Model!O438</f>
        <v>0</v>
      </c>
      <c r="O201" s="30">
        <f>+Model!P213+Model!P438</f>
        <v>0</v>
      </c>
      <c r="P201" s="30">
        <f>+Model!Q213+Model!Q438</f>
        <v>0</v>
      </c>
      <c r="Q201" s="30">
        <f>+Model!R213+Model!R438</f>
        <v>0</v>
      </c>
      <c r="R201" s="30">
        <f>+Model!S213+Model!S438</f>
        <v>0</v>
      </c>
      <c r="S201" s="30">
        <f>+Model!T213+Model!T438</f>
        <v>0</v>
      </c>
      <c r="T201" s="30">
        <f>+Model!U213+Model!U438</f>
        <v>0</v>
      </c>
      <c r="U201" s="30">
        <f>+Model!V213+Model!V438</f>
        <v>0</v>
      </c>
      <c r="V201" s="30">
        <f>+Model!W213+Model!W438</f>
        <v>0</v>
      </c>
      <c r="W201" s="30">
        <f>+Model!X213+Model!X438</f>
        <v>0</v>
      </c>
      <c r="X201" s="30">
        <f>+Model!Y213+Model!Y438</f>
        <v>0</v>
      </c>
      <c r="Y201" s="30">
        <f>+Model!Z213+Model!Z438</f>
        <v>0</v>
      </c>
      <c r="Z201" s="30">
        <f>+Model!AA213+Model!AA438</f>
        <v>0</v>
      </c>
      <c r="AA201" s="30">
        <f>+Model!AB213+Model!AB438</f>
        <v>0</v>
      </c>
      <c r="AB201" s="30">
        <f>+Model!AC213+Model!AC438</f>
        <v>0</v>
      </c>
      <c r="AC201" s="30">
        <f>+Model!AD213+Model!AD438</f>
        <v>0</v>
      </c>
      <c r="AD201" s="30">
        <f>+Model!AE213+Model!AE438</f>
        <v>0</v>
      </c>
      <c r="AE201" s="30">
        <f>+Model!AF213+Model!AF438</f>
        <v>0</v>
      </c>
      <c r="AF201" s="30">
        <f>+Model!AG213+Model!AG438</f>
        <v>0</v>
      </c>
      <c r="AG201" s="30">
        <f>+Model!AH213+Model!AH438</f>
        <v>0</v>
      </c>
      <c r="AH201" s="30">
        <f>+Model!AI213+Model!AI438</f>
        <v>0</v>
      </c>
      <c r="AI201" s="30">
        <f>+Model!AJ213+Model!AJ438</f>
        <v>0</v>
      </c>
      <c r="AJ201" s="30">
        <f>+Model!AK213+Model!AK438</f>
        <v>0</v>
      </c>
      <c r="AK201" s="30">
        <f>+Model!AL213+Model!AL438</f>
        <v>0</v>
      </c>
      <c r="AL201" s="30">
        <f>+Model!AM213+Model!AM438</f>
        <v>0</v>
      </c>
      <c r="AM201" s="30">
        <f>+Model!AN213+Model!AN438</f>
        <v>0</v>
      </c>
      <c r="AN201" s="30">
        <f>+Model!AO213+Model!AO438</f>
        <v>0</v>
      </c>
      <c r="AO201" s="30">
        <f>+Model!AP213+Model!AP438</f>
        <v>0</v>
      </c>
      <c r="AP201" s="30">
        <f>+Model!AQ213+Model!AQ438</f>
        <v>0</v>
      </c>
      <c r="AQ201" s="30">
        <f>+Model!AR213+Model!AR438</f>
        <v>0</v>
      </c>
      <c r="AR201" s="30">
        <f>+Model!AS213+Model!AS438</f>
        <v>0</v>
      </c>
      <c r="AS201" s="30">
        <f>+Model!AT213+Model!AT438</f>
        <v>0</v>
      </c>
      <c r="AT201" s="30">
        <f>+Model!AU213+Model!AU438</f>
        <v>0</v>
      </c>
      <c r="AU201" s="30">
        <f>+Model!AV213+Model!AV438</f>
        <v>0</v>
      </c>
      <c r="AV201" s="30">
        <f>+Model!AW213+Model!AW438</f>
        <v>0</v>
      </c>
      <c r="AW201" s="30">
        <f>+Model!AX213+Model!AX438</f>
        <v>0</v>
      </c>
      <c r="AX201" s="30">
        <f>+Model!AY213+Model!AY438</f>
        <v>0</v>
      </c>
      <c r="AY201" s="30">
        <f>+Model!AZ213+Model!AZ438</f>
        <v>0</v>
      </c>
      <c r="AZ201" s="30">
        <f>+Model!BA213+Model!BA438</f>
        <v>0</v>
      </c>
      <c r="BA201" s="30">
        <f>+Model!BB213+Model!BB438</f>
        <v>0</v>
      </c>
      <c r="BB201" s="30">
        <f>+Model!BC213+Model!BC438</f>
        <v>0</v>
      </c>
      <c r="BC201" s="30">
        <f>+Model!BD213+Model!BD438</f>
        <v>0</v>
      </c>
      <c r="BD201" s="30">
        <f>+Model!BE213+Model!BE438</f>
        <v>0</v>
      </c>
      <c r="BE201" s="30">
        <f>+Model!BF213+Model!BF438</f>
        <v>58.79423336</v>
      </c>
      <c r="BF201" s="30">
        <f>+Model!BG213+Model!BG438</f>
        <v>57.32437752</v>
      </c>
      <c r="BG201" s="30">
        <f>+Model!BH213+Model!BH438</f>
        <v>55.89126808</v>
      </c>
      <c r="BH201" s="30">
        <f>+Model!BI213+Model!BI438</f>
        <v>54.49398638</v>
      </c>
      <c r="BI201" s="30">
        <f>+Model!BJ213+Model!BJ438</f>
        <v>53.13163672</v>
      </c>
      <c r="BJ201" s="30">
        <f>+Model!BK213+Model!BK438</f>
        <v>51.80334581</v>
      </c>
      <c r="BK201" s="30">
        <f>+Model!BL213+Model!BL438</f>
        <v>50.50826216</v>
      </c>
      <c r="BL201" s="30">
        <f>+Model!BM213+Model!BM438</f>
        <v>49.24555561</v>
      </c>
      <c r="BM201" s="30">
        <f>+Model!BN213+Model!BN438</f>
        <v>48.01441672</v>
      </c>
    </row>
    <row r="202" ht="14.25" customHeight="1">
      <c r="B202" s="50">
        <f t="shared" si="84"/>
        <v>53</v>
      </c>
      <c r="C202" s="24">
        <f t="shared" si="85"/>
        <v>5</v>
      </c>
      <c r="F202" s="30">
        <f>+Model!G214+Model!G439</f>
        <v>0</v>
      </c>
      <c r="G202" s="30">
        <f>+Model!H214+Model!H439</f>
        <v>0</v>
      </c>
      <c r="H202" s="30">
        <f>+Model!I214+Model!I439</f>
        <v>0</v>
      </c>
      <c r="I202" s="30">
        <f>+Model!J214+Model!J439</f>
        <v>0</v>
      </c>
      <c r="J202" s="30">
        <f>+Model!K214+Model!K439</f>
        <v>0</v>
      </c>
      <c r="K202" s="30">
        <f>+Model!L214+Model!L439</f>
        <v>0</v>
      </c>
      <c r="L202" s="30">
        <f>+Model!M214+Model!M439</f>
        <v>0</v>
      </c>
      <c r="M202" s="30">
        <f>+Model!N214+Model!N439</f>
        <v>0</v>
      </c>
      <c r="N202" s="30">
        <f>+Model!O214+Model!O439</f>
        <v>0</v>
      </c>
      <c r="O202" s="30">
        <f>+Model!P214+Model!P439</f>
        <v>0</v>
      </c>
      <c r="P202" s="30">
        <f>+Model!Q214+Model!Q439</f>
        <v>0</v>
      </c>
      <c r="Q202" s="30">
        <f>+Model!R214+Model!R439</f>
        <v>0</v>
      </c>
      <c r="R202" s="30">
        <f>+Model!S214+Model!S439</f>
        <v>0</v>
      </c>
      <c r="S202" s="30">
        <f>+Model!T214+Model!T439</f>
        <v>0</v>
      </c>
      <c r="T202" s="30">
        <f>+Model!U214+Model!U439</f>
        <v>0</v>
      </c>
      <c r="U202" s="30">
        <f>+Model!V214+Model!V439</f>
        <v>0</v>
      </c>
      <c r="V202" s="30">
        <f>+Model!W214+Model!W439</f>
        <v>0</v>
      </c>
      <c r="W202" s="30">
        <f>+Model!X214+Model!X439</f>
        <v>0</v>
      </c>
      <c r="X202" s="30">
        <f>+Model!Y214+Model!Y439</f>
        <v>0</v>
      </c>
      <c r="Y202" s="30">
        <f>+Model!Z214+Model!Z439</f>
        <v>0</v>
      </c>
      <c r="Z202" s="30">
        <f>+Model!AA214+Model!AA439</f>
        <v>0</v>
      </c>
      <c r="AA202" s="30">
        <f>+Model!AB214+Model!AB439</f>
        <v>0</v>
      </c>
      <c r="AB202" s="30">
        <f>+Model!AC214+Model!AC439</f>
        <v>0</v>
      </c>
      <c r="AC202" s="30">
        <f>+Model!AD214+Model!AD439</f>
        <v>0</v>
      </c>
      <c r="AD202" s="30">
        <f>+Model!AE214+Model!AE439</f>
        <v>0</v>
      </c>
      <c r="AE202" s="30">
        <f>+Model!AF214+Model!AF439</f>
        <v>0</v>
      </c>
      <c r="AF202" s="30">
        <f>+Model!AG214+Model!AG439</f>
        <v>0</v>
      </c>
      <c r="AG202" s="30">
        <f>+Model!AH214+Model!AH439</f>
        <v>0</v>
      </c>
      <c r="AH202" s="30">
        <f>+Model!AI214+Model!AI439</f>
        <v>0</v>
      </c>
      <c r="AI202" s="30">
        <f>+Model!AJ214+Model!AJ439</f>
        <v>0</v>
      </c>
      <c r="AJ202" s="30">
        <f>+Model!AK214+Model!AK439</f>
        <v>0</v>
      </c>
      <c r="AK202" s="30">
        <f>+Model!AL214+Model!AL439</f>
        <v>0</v>
      </c>
      <c r="AL202" s="30">
        <f>+Model!AM214+Model!AM439</f>
        <v>0</v>
      </c>
      <c r="AM202" s="30">
        <f>+Model!AN214+Model!AN439</f>
        <v>0</v>
      </c>
      <c r="AN202" s="30">
        <f>+Model!AO214+Model!AO439</f>
        <v>0</v>
      </c>
      <c r="AO202" s="30">
        <f>+Model!AP214+Model!AP439</f>
        <v>0</v>
      </c>
      <c r="AP202" s="30">
        <f>+Model!AQ214+Model!AQ439</f>
        <v>0</v>
      </c>
      <c r="AQ202" s="30">
        <f>+Model!AR214+Model!AR439</f>
        <v>0</v>
      </c>
      <c r="AR202" s="30">
        <f>+Model!AS214+Model!AS439</f>
        <v>0</v>
      </c>
      <c r="AS202" s="30">
        <f>+Model!AT214+Model!AT439</f>
        <v>0</v>
      </c>
      <c r="AT202" s="30">
        <f>+Model!AU214+Model!AU439</f>
        <v>0</v>
      </c>
      <c r="AU202" s="30">
        <f>+Model!AV214+Model!AV439</f>
        <v>0</v>
      </c>
      <c r="AV202" s="30">
        <f>+Model!AW214+Model!AW439</f>
        <v>0</v>
      </c>
      <c r="AW202" s="30">
        <f>+Model!AX214+Model!AX439</f>
        <v>0</v>
      </c>
      <c r="AX202" s="30">
        <f>+Model!AY214+Model!AY439</f>
        <v>0</v>
      </c>
      <c r="AY202" s="30">
        <f>+Model!AZ214+Model!AZ439</f>
        <v>0</v>
      </c>
      <c r="AZ202" s="30">
        <f>+Model!BA214+Model!BA439</f>
        <v>0</v>
      </c>
      <c r="BA202" s="30">
        <f>+Model!BB214+Model!BB439</f>
        <v>0</v>
      </c>
      <c r="BB202" s="30">
        <f>+Model!BC214+Model!BC439</f>
        <v>0</v>
      </c>
      <c r="BC202" s="30">
        <f>+Model!BD214+Model!BD439</f>
        <v>0</v>
      </c>
      <c r="BD202" s="30">
        <f>+Model!BE214+Model!BE439</f>
        <v>0</v>
      </c>
      <c r="BE202" s="30">
        <f>+Model!BF214+Model!BF439</f>
        <v>0</v>
      </c>
      <c r="BF202" s="30">
        <f>+Model!BG214+Model!BG439</f>
        <v>60.97806036</v>
      </c>
      <c r="BG202" s="30">
        <f>+Model!BH214+Model!BH439</f>
        <v>59.45360885</v>
      </c>
      <c r="BH202" s="30">
        <f>+Model!BI214+Model!BI439</f>
        <v>57.96726863</v>
      </c>
      <c r="BI202" s="30">
        <f>+Model!BJ214+Model!BJ439</f>
        <v>56.51808691</v>
      </c>
      <c r="BJ202" s="30">
        <f>+Model!BK214+Model!BK439</f>
        <v>55.10513474</v>
      </c>
      <c r="BK202" s="30">
        <f>+Model!BL214+Model!BL439</f>
        <v>53.72750637</v>
      </c>
      <c r="BL202" s="30">
        <f>+Model!BM214+Model!BM439</f>
        <v>52.38431871</v>
      </c>
      <c r="BM202" s="30">
        <f>+Model!BN214+Model!BN439</f>
        <v>51.07471074</v>
      </c>
    </row>
    <row r="203" ht="14.25" customHeight="1">
      <c r="B203" s="50">
        <f t="shared" si="84"/>
        <v>54</v>
      </c>
      <c r="C203" s="24">
        <f t="shared" si="85"/>
        <v>5</v>
      </c>
      <c r="F203" s="30">
        <f>+Model!G215+Model!G440</f>
        <v>0</v>
      </c>
      <c r="G203" s="30">
        <f>+Model!H215+Model!H440</f>
        <v>0</v>
      </c>
      <c r="H203" s="30">
        <f>+Model!I215+Model!I440</f>
        <v>0</v>
      </c>
      <c r="I203" s="30">
        <f>+Model!J215+Model!J440</f>
        <v>0</v>
      </c>
      <c r="J203" s="30">
        <f>+Model!K215+Model!K440</f>
        <v>0</v>
      </c>
      <c r="K203" s="30">
        <f>+Model!L215+Model!L440</f>
        <v>0</v>
      </c>
      <c r="L203" s="30">
        <f>+Model!M215+Model!M440</f>
        <v>0</v>
      </c>
      <c r="M203" s="30">
        <f>+Model!N215+Model!N440</f>
        <v>0</v>
      </c>
      <c r="N203" s="30">
        <f>+Model!O215+Model!O440</f>
        <v>0</v>
      </c>
      <c r="O203" s="30">
        <f>+Model!P215+Model!P440</f>
        <v>0</v>
      </c>
      <c r="P203" s="30">
        <f>+Model!Q215+Model!Q440</f>
        <v>0</v>
      </c>
      <c r="Q203" s="30">
        <f>+Model!R215+Model!R440</f>
        <v>0</v>
      </c>
      <c r="R203" s="30">
        <f>+Model!S215+Model!S440</f>
        <v>0</v>
      </c>
      <c r="S203" s="30">
        <f>+Model!T215+Model!T440</f>
        <v>0</v>
      </c>
      <c r="T203" s="30">
        <f>+Model!U215+Model!U440</f>
        <v>0</v>
      </c>
      <c r="U203" s="30">
        <f>+Model!V215+Model!V440</f>
        <v>0</v>
      </c>
      <c r="V203" s="30">
        <f>+Model!W215+Model!W440</f>
        <v>0</v>
      </c>
      <c r="W203" s="30">
        <f>+Model!X215+Model!X440</f>
        <v>0</v>
      </c>
      <c r="X203" s="30">
        <f>+Model!Y215+Model!Y440</f>
        <v>0</v>
      </c>
      <c r="Y203" s="30">
        <f>+Model!Z215+Model!Z440</f>
        <v>0</v>
      </c>
      <c r="Z203" s="30">
        <f>+Model!AA215+Model!AA440</f>
        <v>0</v>
      </c>
      <c r="AA203" s="30">
        <f>+Model!AB215+Model!AB440</f>
        <v>0</v>
      </c>
      <c r="AB203" s="30">
        <f>+Model!AC215+Model!AC440</f>
        <v>0</v>
      </c>
      <c r="AC203" s="30">
        <f>+Model!AD215+Model!AD440</f>
        <v>0</v>
      </c>
      <c r="AD203" s="30">
        <f>+Model!AE215+Model!AE440</f>
        <v>0</v>
      </c>
      <c r="AE203" s="30">
        <f>+Model!AF215+Model!AF440</f>
        <v>0</v>
      </c>
      <c r="AF203" s="30">
        <f>+Model!AG215+Model!AG440</f>
        <v>0</v>
      </c>
      <c r="AG203" s="30">
        <f>+Model!AH215+Model!AH440</f>
        <v>0</v>
      </c>
      <c r="AH203" s="30">
        <f>+Model!AI215+Model!AI440</f>
        <v>0</v>
      </c>
      <c r="AI203" s="30">
        <f>+Model!AJ215+Model!AJ440</f>
        <v>0</v>
      </c>
      <c r="AJ203" s="30">
        <f>+Model!AK215+Model!AK440</f>
        <v>0</v>
      </c>
      <c r="AK203" s="30">
        <f>+Model!AL215+Model!AL440</f>
        <v>0</v>
      </c>
      <c r="AL203" s="30">
        <f>+Model!AM215+Model!AM440</f>
        <v>0</v>
      </c>
      <c r="AM203" s="30">
        <f>+Model!AN215+Model!AN440</f>
        <v>0</v>
      </c>
      <c r="AN203" s="30">
        <f>+Model!AO215+Model!AO440</f>
        <v>0</v>
      </c>
      <c r="AO203" s="30">
        <f>+Model!AP215+Model!AP440</f>
        <v>0</v>
      </c>
      <c r="AP203" s="30">
        <f>+Model!AQ215+Model!AQ440</f>
        <v>0</v>
      </c>
      <c r="AQ203" s="30">
        <f>+Model!AR215+Model!AR440</f>
        <v>0</v>
      </c>
      <c r="AR203" s="30">
        <f>+Model!AS215+Model!AS440</f>
        <v>0</v>
      </c>
      <c r="AS203" s="30">
        <f>+Model!AT215+Model!AT440</f>
        <v>0</v>
      </c>
      <c r="AT203" s="30">
        <f>+Model!AU215+Model!AU440</f>
        <v>0</v>
      </c>
      <c r="AU203" s="30">
        <f>+Model!AV215+Model!AV440</f>
        <v>0</v>
      </c>
      <c r="AV203" s="30">
        <f>+Model!AW215+Model!AW440</f>
        <v>0</v>
      </c>
      <c r="AW203" s="30">
        <f>+Model!AX215+Model!AX440</f>
        <v>0</v>
      </c>
      <c r="AX203" s="30">
        <f>+Model!AY215+Model!AY440</f>
        <v>0</v>
      </c>
      <c r="AY203" s="30">
        <f>+Model!AZ215+Model!AZ440</f>
        <v>0</v>
      </c>
      <c r="AZ203" s="30">
        <f>+Model!BA215+Model!BA440</f>
        <v>0</v>
      </c>
      <c r="BA203" s="30">
        <f>+Model!BB215+Model!BB440</f>
        <v>0</v>
      </c>
      <c r="BB203" s="30">
        <f>+Model!BC215+Model!BC440</f>
        <v>0</v>
      </c>
      <c r="BC203" s="30">
        <f>+Model!BD215+Model!BD440</f>
        <v>0</v>
      </c>
      <c r="BD203" s="30">
        <f>+Model!BE215+Model!BE440</f>
        <v>0</v>
      </c>
      <c r="BE203" s="30">
        <f>+Model!BF215+Model!BF440</f>
        <v>0</v>
      </c>
      <c r="BF203" s="30">
        <f>+Model!BG215+Model!BG440</f>
        <v>0</v>
      </c>
      <c r="BG203" s="30">
        <f>+Model!BH215+Model!BH440</f>
        <v>61.68240217</v>
      </c>
      <c r="BH203" s="30">
        <f>+Model!BI215+Model!BI440</f>
        <v>60.14034211</v>
      </c>
      <c r="BI203" s="30">
        <f>+Model!BJ215+Model!BJ440</f>
        <v>58.63683356</v>
      </c>
      <c r="BJ203" s="30">
        <f>+Model!BK215+Model!BK440</f>
        <v>57.17091272</v>
      </c>
      <c r="BK203" s="30">
        <f>+Model!BL215+Model!BL440</f>
        <v>55.7416399</v>
      </c>
      <c r="BL203" s="30">
        <f>+Model!BM215+Model!BM440</f>
        <v>54.34809891</v>
      </c>
      <c r="BM203" s="30">
        <f>+Model!BN215+Model!BN440</f>
        <v>52.98939643</v>
      </c>
    </row>
    <row r="204" ht="14.25" customHeight="1">
      <c r="B204" s="50">
        <f t="shared" si="84"/>
        <v>55</v>
      </c>
      <c r="C204" s="24">
        <f t="shared" si="85"/>
        <v>5</v>
      </c>
      <c r="F204" s="30">
        <f>+Model!G216+Model!G441</f>
        <v>0</v>
      </c>
      <c r="G204" s="30">
        <f>+Model!H216+Model!H441</f>
        <v>0</v>
      </c>
      <c r="H204" s="30">
        <f>+Model!I216+Model!I441</f>
        <v>0</v>
      </c>
      <c r="I204" s="30">
        <f>+Model!J216+Model!J441</f>
        <v>0</v>
      </c>
      <c r="J204" s="30">
        <f>+Model!K216+Model!K441</f>
        <v>0</v>
      </c>
      <c r="K204" s="30">
        <f>+Model!L216+Model!L441</f>
        <v>0</v>
      </c>
      <c r="L204" s="30">
        <f>+Model!M216+Model!M441</f>
        <v>0</v>
      </c>
      <c r="M204" s="30">
        <f>+Model!N216+Model!N441</f>
        <v>0</v>
      </c>
      <c r="N204" s="30">
        <f>+Model!O216+Model!O441</f>
        <v>0</v>
      </c>
      <c r="O204" s="30">
        <f>+Model!P216+Model!P441</f>
        <v>0</v>
      </c>
      <c r="P204" s="30">
        <f>+Model!Q216+Model!Q441</f>
        <v>0</v>
      </c>
      <c r="Q204" s="30">
        <f>+Model!R216+Model!R441</f>
        <v>0</v>
      </c>
      <c r="R204" s="30">
        <f>+Model!S216+Model!S441</f>
        <v>0</v>
      </c>
      <c r="S204" s="30">
        <f>+Model!T216+Model!T441</f>
        <v>0</v>
      </c>
      <c r="T204" s="30">
        <f>+Model!U216+Model!U441</f>
        <v>0</v>
      </c>
      <c r="U204" s="30">
        <f>+Model!V216+Model!V441</f>
        <v>0</v>
      </c>
      <c r="V204" s="30">
        <f>+Model!W216+Model!W441</f>
        <v>0</v>
      </c>
      <c r="W204" s="30">
        <f>+Model!X216+Model!X441</f>
        <v>0</v>
      </c>
      <c r="X204" s="30">
        <f>+Model!Y216+Model!Y441</f>
        <v>0</v>
      </c>
      <c r="Y204" s="30">
        <f>+Model!Z216+Model!Z441</f>
        <v>0</v>
      </c>
      <c r="Z204" s="30">
        <f>+Model!AA216+Model!AA441</f>
        <v>0</v>
      </c>
      <c r="AA204" s="30">
        <f>+Model!AB216+Model!AB441</f>
        <v>0</v>
      </c>
      <c r="AB204" s="30">
        <f>+Model!AC216+Model!AC441</f>
        <v>0</v>
      </c>
      <c r="AC204" s="30">
        <f>+Model!AD216+Model!AD441</f>
        <v>0</v>
      </c>
      <c r="AD204" s="30">
        <f>+Model!AE216+Model!AE441</f>
        <v>0</v>
      </c>
      <c r="AE204" s="30">
        <f>+Model!AF216+Model!AF441</f>
        <v>0</v>
      </c>
      <c r="AF204" s="30">
        <f>+Model!AG216+Model!AG441</f>
        <v>0</v>
      </c>
      <c r="AG204" s="30">
        <f>+Model!AH216+Model!AH441</f>
        <v>0</v>
      </c>
      <c r="AH204" s="30">
        <f>+Model!AI216+Model!AI441</f>
        <v>0</v>
      </c>
      <c r="AI204" s="30">
        <f>+Model!AJ216+Model!AJ441</f>
        <v>0</v>
      </c>
      <c r="AJ204" s="30">
        <f>+Model!AK216+Model!AK441</f>
        <v>0</v>
      </c>
      <c r="AK204" s="30">
        <f>+Model!AL216+Model!AL441</f>
        <v>0</v>
      </c>
      <c r="AL204" s="30">
        <f>+Model!AM216+Model!AM441</f>
        <v>0</v>
      </c>
      <c r="AM204" s="30">
        <f>+Model!AN216+Model!AN441</f>
        <v>0</v>
      </c>
      <c r="AN204" s="30">
        <f>+Model!AO216+Model!AO441</f>
        <v>0</v>
      </c>
      <c r="AO204" s="30">
        <f>+Model!AP216+Model!AP441</f>
        <v>0</v>
      </c>
      <c r="AP204" s="30">
        <f>+Model!AQ216+Model!AQ441</f>
        <v>0</v>
      </c>
      <c r="AQ204" s="30">
        <f>+Model!AR216+Model!AR441</f>
        <v>0</v>
      </c>
      <c r="AR204" s="30">
        <f>+Model!AS216+Model!AS441</f>
        <v>0</v>
      </c>
      <c r="AS204" s="30">
        <f>+Model!AT216+Model!AT441</f>
        <v>0</v>
      </c>
      <c r="AT204" s="30">
        <f>+Model!AU216+Model!AU441</f>
        <v>0</v>
      </c>
      <c r="AU204" s="30">
        <f>+Model!AV216+Model!AV441</f>
        <v>0</v>
      </c>
      <c r="AV204" s="30">
        <f>+Model!AW216+Model!AW441</f>
        <v>0</v>
      </c>
      <c r="AW204" s="30">
        <f>+Model!AX216+Model!AX441</f>
        <v>0</v>
      </c>
      <c r="AX204" s="30">
        <f>+Model!AY216+Model!AY441</f>
        <v>0</v>
      </c>
      <c r="AY204" s="30">
        <f>+Model!AZ216+Model!AZ441</f>
        <v>0</v>
      </c>
      <c r="AZ204" s="30">
        <f>+Model!BA216+Model!BA441</f>
        <v>0</v>
      </c>
      <c r="BA204" s="30">
        <f>+Model!BB216+Model!BB441</f>
        <v>0</v>
      </c>
      <c r="BB204" s="30">
        <f>+Model!BC216+Model!BC441</f>
        <v>0</v>
      </c>
      <c r="BC204" s="30">
        <f>+Model!BD216+Model!BD441</f>
        <v>0</v>
      </c>
      <c r="BD204" s="30">
        <f>+Model!BE216+Model!BE441</f>
        <v>0</v>
      </c>
      <c r="BE204" s="30">
        <f>+Model!BF216+Model!BF441</f>
        <v>0</v>
      </c>
      <c r="BF204" s="30">
        <f>+Model!BG216+Model!BG441</f>
        <v>0</v>
      </c>
      <c r="BG204" s="30">
        <f>+Model!BH216+Model!BH441</f>
        <v>0</v>
      </c>
      <c r="BH204" s="30">
        <f>+Model!BI216+Model!BI441</f>
        <v>63.90787423</v>
      </c>
      <c r="BI204" s="30">
        <f>+Model!BJ216+Model!BJ441</f>
        <v>62.31017738</v>
      </c>
      <c r="BJ204" s="30">
        <f>+Model!BK216+Model!BK441</f>
        <v>60.75242294</v>
      </c>
      <c r="BK204" s="30">
        <f>+Model!BL216+Model!BL441</f>
        <v>59.23361237</v>
      </c>
      <c r="BL204" s="30">
        <f>+Model!BM216+Model!BM441</f>
        <v>57.75277206</v>
      </c>
      <c r="BM204" s="30">
        <f>+Model!BN216+Model!BN441</f>
        <v>56.30895276</v>
      </c>
    </row>
    <row r="205" ht="14.25" customHeight="1">
      <c r="B205" s="50">
        <f t="shared" si="84"/>
        <v>56</v>
      </c>
      <c r="C205" s="24">
        <f t="shared" si="85"/>
        <v>5</v>
      </c>
      <c r="F205" s="30">
        <f>+Model!G217+Model!G442</f>
        <v>0</v>
      </c>
      <c r="G205" s="30">
        <f>+Model!H217+Model!H442</f>
        <v>0</v>
      </c>
      <c r="H205" s="30">
        <f>+Model!I217+Model!I442</f>
        <v>0</v>
      </c>
      <c r="I205" s="30">
        <f>+Model!J217+Model!J442</f>
        <v>0</v>
      </c>
      <c r="J205" s="30">
        <f>+Model!K217+Model!K442</f>
        <v>0</v>
      </c>
      <c r="K205" s="30">
        <f>+Model!L217+Model!L442</f>
        <v>0</v>
      </c>
      <c r="L205" s="30">
        <f>+Model!M217+Model!M442</f>
        <v>0</v>
      </c>
      <c r="M205" s="30">
        <f>+Model!N217+Model!N442</f>
        <v>0</v>
      </c>
      <c r="N205" s="30">
        <f>+Model!O217+Model!O442</f>
        <v>0</v>
      </c>
      <c r="O205" s="30">
        <f>+Model!P217+Model!P442</f>
        <v>0</v>
      </c>
      <c r="P205" s="30">
        <f>+Model!Q217+Model!Q442</f>
        <v>0</v>
      </c>
      <c r="Q205" s="30">
        <f>+Model!R217+Model!R442</f>
        <v>0</v>
      </c>
      <c r="R205" s="30">
        <f>+Model!S217+Model!S442</f>
        <v>0</v>
      </c>
      <c r="S205" s="30">
        <f>+Model!T217+Model!T442</f>
        <v>0</v>
      </c>
      <c r="T205" s="30">
        <f>+Model!U217+Model!U442</f>
        <v>0</v>
      </c>
      <c r="U205" s="30">
        <f>+Model!V217+Model!V442</f>
        <v>0</v>
      </c>
      <c r="V205" s="30">
        <f>+Model!W217+Model!W442</f>
        <v>0</v>
      </c>
      <c r="W205" s="30">
        <f>+Model!X217+Model!X442</f>
        <v>0</v>
      </c>
      <c r="X205" s="30">
        <f>+Model!Y217+Model!Y442</f>
        <v>0</v>
      </c>
      <c r="Y205" s="30">
        <f>+Model!Z217+Model!Z442</f>
        <v>0</v>
      </c>
      <c r="Z205" s="30">
        <f>+Model!AA217+Model!AA442</f>
        <v>0</v>
      </c>
      <c r="AA205" s="30">
        <f>+Model!AB217+Model!AB442</f>
        <v>0</v>
      </c>
      <c r="AB205" s="30">
        <f>+Model!AC217+Model!AC442</f>
        <v>0</v>
      </c>
      <c r="AC205" s="30">
        <f>+Model!AD217+Model!AD442</f>
        <v>0</v>
      </c>
      <c r="AD205" s="30">
        <f>+Model!AE217+Model!AE442</f>
        <v>0</v>
      </c>
      <c r="AE205" s="30">
        <f>+Model!AF217+Model!AF442</f>
        <v>0</v>
      </c>
      <c r="AF205" s="30">
        <f>+Model!AG217+Model!AG442</f>
        <v>0</v>
      </c>
      <c r="AG205" s="30">
        <f>+Model!AH217+Model!AH442</f>
        <v>0</v>
      </c>
      <c r="AH205" s="30">
        <f>+Model!AI217+Model!AI442</f>
        <v>0</v>
      </c>
      <c r="AI205" s="30">
        <f>+Model!AJ217+Model!AJ442</f>
        <v>0</v>
      </c>
      <c r="AJ205" s="30">
        <f>+Model!AK217+Model!AK442</f>
        <v>0</v>
      </c>
      <c r="AK205" s="30">
        <f>+Model!AL217+Model!AL442</f>
        <v>0</v>
      </c>
      <c r="AL205" s="30">
        <f>+Model!AM217+Model!AM442</f>
        <v>0</v>
      </c>
      <c r="AM205" s="30">
        <f>+Model!AN217+Model!AN442</f>
        <v>0</v>
      </c>
      <c r="AN205" s="30">
        <f>+Model!AO217+Model!AO442</f>
        <v>0</v>
      </c>
      <c r="AO205" s="30">
        <f>+Model!AP217+Model!AP442</f>
        <v>0</v>
      </c>
      <c r="AP205" s="30">
        <f>+Model!AQ217+Model!AQ442</f>
        <v>0</v>
      </c>
      <c r="AQ205" s="30">
        <f>+Model!AR217+Model!AR442</f>
        <v>0</v>
      </c>
      <c r="AR205" s="30">
        <f>+Model!AS217+Model!AS442</f>
        <v>0</v>
      </c>
      <c r="AS205" s="30">
        <f>+Model!AT217+Model!AT442</f>
        <v>0</v>
      </c>
      <c r="AT205" s="30">
        <f>+Model!AU217+Model!AU442</f>
        <v>0</v>
      </c>
      <c r="AU205" s="30">
        <f>+Model!AV217+Model!AV442</f>
        <v>0</v>
      </c>
      <c r="AV205" s="30">
        <f>+Model!AW217+Model!AW442</f>
        <v>0</v>
      </c>
      <c r="AW205" s="30">
        <f>+Model!AX217+Model!AX442</f>
        <v>0</v>
      </c>
      <c r="AX205" s="30">
        <f>+Model!AY217+Model!AY442</f>
        <v>0</v>
      </c>
      <c r="AY205" s="30">
        <f>+Model!AZ217+Model!AZ442</f>
        <v>0</v>
      </c>
      <c r="AZ205" s="30">
        <f>+Model!BA217+Model!BA442</f>
        <v>0</v>
      </c>
      <c r="BA205" s="30">
        <f>+Model!BB217+Model!BB442</f>
        <v>0</v>
      </c>
      <c r="BB205" s="30">
        <f>+Model!BC217+Model!BC442</f>
        <v>0</v>
      </c>
      <c r="BC205" s="30">
        <f>+Model!BD217+Model!BD442</f>
        <v>0</v>
      </c>
      <c r="BD205" s="30">
        <f>+Model!BE217+Model!BE442</f>
        <v>0</v>
      </c>
      <c r="BE205" s="30">
        <f>+Model!BF217+Model!BF442</f>
        <v>0</v>
      </c>
      <c r="BF205" s="30">
        <f>+Model!BG217+Model!BG442</f>
        <v>0</v>
      </c>
      <c r="BG205" s="30">
        <f>+Model!BH217+Model!BH442</f>
        <v>0</v>
      </c>
      <c r="BH205" s="30">
        <f>+Model!BI217+Model!BI442</f>
        <v>0</v>
      </c>
      <c r="BI205" s="30">
        <f>+Model!BJ217+Model!BJ442</f>
        <v>64.65511046</v>
      </c>
      <c r="BJ205" s="30">
        <f>+Model!BK217+Model!BK442</f>
        <v>63.0387327</v>
      </c>
      <c r="BK205" s="30">
        <f>+Model!BL217+Model!BL442</f>
        <v>61.46276438</v>
      </c>
      <c r="BL205" s="30">
        <f>+Model!BM217+Model!BM442</f>
        <v>59.92619527</v>
      </c>
      <c r="BM205" s="30">
        <f>+Model!BN217+Model!BN442</f>
        <v>58.42804039</v>
      </c>
    </row>
    <row r="206" ht="14.25" customHeight="1">
      <c r="B206" s="50">
        <f t="shared" si="84"/>
        <v>57</v>
      </c>
      <c r="C206" s="24">
        <f t="shared" si="85"/>
        <v>5</v>
      </c>
      <c r="F206" s="30">
        <f>+Model!G218+Model!G443</f>
        <v>0</v>
      </c>
      <c r="G206" s="30">
        <f>+Model!H218+Model!H443</f>
        <v>0</v>
      </c>
      <c r="H206" s="30">
        <f>+Model!I218+Model!I443</f>
        <v>0</v>
      </c>
      <c r="I206" s="30">
        <f>+Model!J218+Model!J443</f>
        <v>0</v>
      </c>
      <c r="J206" s="30">
        <f>+Model!K218+Model!K443</f>
        <v>0</v>
      </c>
      <c r="K206" s="30">
        <f>+Model!L218+Model!L443</f>
        <v>0</v>
      </c>
      <c r="L206" s="30">
        <f>+Model!M218+Model!M443</f>
        <v>0</v>
      </c>
      <c r="M206" s="30">
        <f>+Model!N218+Model!N443</f>
        <v>0</v>
      </c>
      <c r="N206" s="30">
        <f>+Model!O218+Model!O443</f>
        <v>0</v>
      </c>
      <c r="O206" s="30">
        <f>+Model!P218+Model!P443</f>
        <v>0</v>
      </c>
      <c r="P206" s="30">
        <f>+Model!Q218+Model!Q443</f>
        <v>0</v>
      </c>
      <c r="Q206" s="30">
        <f>+Model!R218+Model!R443</f>
        <v>0</v>
      </c>
      <c r="R206" s="30">
        <f>+Model!S218+Model!S443</f>
        <v>0</v>
      </c>
      <c r="S206" s="30">
        <f>+Model!T218+Model!T443</f>
        <v>0</v>
      </c>
      <c r="T206" s="30">
        <f>+Model!U218+Model!U443</f>
        <v>0</v>
      </c>
      <c r="U206" s="30">
        <f>+Model!V218+Model!V443</f>
        <v>0</v>
      </c>
      <c r="V206" s="30">
        <f>+Model!W218+Model!W443</f>
        <v>0</v>
      </c>
      <c r="W206" s="30">
        <f>+Model!X218+Model!X443</f>
        <v>0</v>
      </c>
      <c r="X206" s="30">
        <f>+Model!Y218+Model!Y443</f>
        <v>0</v>
      </c>
      <c r="Y206" s="30">
        <f>+Model!Z218+Model!Z443</f>
        <v>0</v>
      </c>
      <c r="Z206" s="30">
        <f>+Model!AA218+Model!AA443</f>
        <v>0</v>
      </c>
      <c r="AA206" s="30">
        <f>+Model!AB218+Model!AB443</f>
        <v>0</v>
      </c>
      <c r="AB206" s="30">
        <f>+Model!AC218+Model!AC443</f>
        <v>0</v>
      </c>
      <c r="AC206" s="30">
        <f>+Model!AD218+Model!AD443</f>
        <v>0</v>
      </c>
      <c r="AD206" s="30">
        <f>+Model!AE218+Model!AE443</f>
        <v>0</v>
      </c>
      <c r="AE206" s="30">
        <f>+Model!AF218+Model!AF443</f>
        <v>0</v>
      </c>
      <c r="AF206" s="30">
        <f>+Model!AG218+Model!AG443</f>
        <v>0</v>
      </c>
      <c r="AG206" s="30">
        <f>+Model!AH218+Model!AH443</f>
        <v>0</v>
      </c>
      <c r="AH206" s="30">
        <f>+Model!AI218+Model!AI443</f>
        <v>0</v>
      </c>
      <c r="AI206" s="30">
        <f>+Model!AJ218+Model!AJ443</f>
        <v>0</v>
      </c>
      <c r="AJ206" s="30">
        <f>+Model!AK218+Model!AK443</f>
        <v>0</v>
      </c>
      <c r="AK206" s="30">
        <f>+Model!AL218+Model!AL443</f>
        <v>0</v>
      </c>
      <c r="AL206" s="30">
        <f>+Model!AM218+Model!AM443</f>
        <v>0</v>
      </c>
      <c r="AM206" s="30">
        <f>+Model!AN218+Model!AN443</f>
        <v>0</v>
      </c>
      <c r="AN206" s="30">
        <f>+Model!AO218+Model!AO443</f>
        <v>0</v>
      </c>
      <c r="AO206" s="30">
        <f>+Model!AP218+Model!AP443</f>
        <v>0</v>
      </c>
      <c r="AP206" s="30">
        <f>+Model!AQ218+Model!AQ443</f>
        <v>0</v>
      </c>
      <c r="AQ206" s="30">
        <f>+Model!AR218+Model!AR443</f>
        <v>0</v>
      </c>
      <c r="AR206" s="30">
        <f>+Model!AS218+Model!AS443</f>
        <v>0</v>
      </c>
      <c r="AS206" s="30">
        <f>+Model!AT218+Model!AT443</f>
        <v>0</v>
      </c>
      <c r="AT206" s="30">
        <f>+Model!AU218+Model!AU443</f>
        <v>0</v>
      </c>
      <c r="AU206" s="30">
        <f>+Model!AV218+Model!AV443</f>
        <v>0</v>
      </c>
      <c r="AV206" s="30">
        <f>+Model!AW218+Model!AW443</f>
        <v>0</v>
      </c>
      <c r="AW206" s="30">
        <f>+Model!AX218+Model!AX443</f>
        <v>0</v>
      </c>
      <c r="AX206" s="30">
        <f>+Model!AY218+Model!AY443</f>
        <v>0</v>
      </c>
      <c r="AY206" s="30">
        <f>+Model!AZ218+Model!AZ443</f>
        <v>0</v>
      </c>
      <c r="AZ206" s="30">
        <f>+Model!BA218+Model!BA443</f>
        <v>0</v>
      </c>
      <c r="BA206" s="30">
        <f>+Model!BB218+Model!BB443</f>
        <v>0</v>
      </c>
      <c r="BB206" s="30">
        <f>+Model!BC218+Model!BC443</f>
        <v>0</v>
      </c>
      <c r="BC206" s="30">
        <f>+Model!BD218+Model!BD443</f>
        <v>0</v>
      </c>
      <c r="BD206" s="30">
        <f>+Model!BE218+Model!BE443</f>
        <v>0</v>
      </c>
      <c r="BE206" s="30">
        <f>+Model!BF218+Model!BF443</f>
        <v>0</v>
      </c>
      <c r="BF206" s="30">
        <f>+Model!BG218+Model!BG443</f>
        <v>0</v>
      </c>
      <c r="BG206" s="30">
        <f>+Model!BH218+Model!BH443</f>
        <v>0</v>
      </c>
      <c r="BH206" s="30">
        <f>+Model!BI218+Model!BI443</f>
        <v>0</v>
      </c>
      <c r="BI206" s="30">
        <f>+Model!BJ218+Model!BJ443</f>
        <v>0</v>
      </c>
      <c r="BJ206" s="30">
        <f>+Model!BK218+Model!BK443</f>
        <v>66.92476377</v>
      </c>
      <c r="BK206" s="30">
        <f>+Model!BL218+Model!BL443</f>
        <v>65.25164468</v>
      </c>
      <c r="BL206" s="30">
        <f>+Model!BM218+Model!BM443</f>
        <v>63.62035356</v>
      </c>
      <c r="BM206" s="30">
        <f>+Model!BN218+Model!BN443</f>
        <v>62.02984472</v>
      </c>
    </row>
    <row r="207" ht="14.25" customHeight="1">
      <c r="B207" s="50">
        <f t="shared" si="84"/>
        <v>58</v>
      </c>
      <c r="C207" s="24">
        <f t="shared" si="85"/>
        <v>5</v>
      </c>
      <c r="F207" s="30">
        <f>+Model!G219+Model!G444</f>
        <v>0</v>
      </c>
      <c r="G207" s="30">
        <f>+Model!H219+Model!H444</f>
        <v>0</v>
      </c>
      <c r="H207" s="30">
        <f>+Model!I219+Model!I444</f>
        <v>0</v>
      </c>
      <c r="I207" s="30">
        <f>+Model!J219+Model!J444</f>
        <v>0</v>
      </c>
      <c r="J207" s="30">
        <f>+Model!K219+Model!K444</f>
        <v>0</v>
      </c>
      <c r="K207" s="30">
        <f>+Model!L219+Model!L444</f>
        <v>0</v>
      </c>
      <c r="L207" s="30">
        <f>+Model!M219+Model!M444</f>
        <v>0</v>
      </c>
      <c r="M207" s="30">
        <f>+Model!N219+Model!N444</f>
        <v>0</v>
      </c>
      <c r="N207" s="30">
        <f>+Model!O219+Model!O444</f>
        <v>0</v>
      </c>
      <c r="O207" s="30">
        <f>+Model!P219+Model!P444</f>
        <v>0</v>
      </c>
      <c r="P207" s="30">
        <f>+Model!Q219+Model!Q444</f>
        <v>0</v>
      </c>
      <c r="Q207" s="30">
        <f>+Model!R219+Model!R444</f>
        <v>0</v>
      </c>
      <c r="R207" s="30">
        <f>+Model!S219+Model!S444</f>
        <v>0</v>
      </c>
      <c r="S207" s="30">
        <f>+Model!T219+Model!T444</f>
        <v>0</v>
      </c>
      <c r="T207" s="30">
        <f>+Model!U219+Model!U444</f>
        <v>0</v>
      </c>
      <c r="U207" s="30">
        <f>+Model!V219+Model!V444</f>
        <v>0</v>
      </c>
      <c r="V207" s="30">
        <f>+Model!W219+Model!W444</f>
        <v>0</v>
      </c>
      <c r="W207" s="30">
        <f>+Model!X219+Model!X444</f>
        <v>0</v>
      </c>
      <c r="X207" s="30">
        <f>+Model!Y219+Model!Y444</f>
        <v>0</v>
      </c>
      <c r="Y207" s="30">
        <f>+Model!Z219+Model!Z444</f>
        <v>0</v>
      </c>
      <c r="Z207" s="30">
        <f>+Model!AA219+Model!AA444</f>
        <v>0</v>
      </c>
      <c r="AA207" s="30">
        <f>+Model!AB219+Model!AB444</f>
        <v>0</v>
      </c>
      <c r="AB207" s="30">
        <f>+Model!AC219+Model!AC444</f>
        <v>0</v>
      </c>
      <c r="AC207" s="30">
        <f>+Model!AD219+Model!AD444</f>
        <v>0</v>
      </c>
      <c r="AD207" s="30">
        <f>+Model!AE219+Model!AE444</f>
        <v>0</v>
      </c>
      <c r="AE207" s="30">
        <f>+Model!AF219+Model!AF444</f>
        <v>0</v>
      </c>
      <c r="AF207" s="30">
        <f>+Model!AG219+Model!AG444</f>
        <v>0</v>
      </c>
      <c r="AG207" s="30">
        <f>+Model!AH219+Model!AH444</f>
        <v>0</v>
      </c>
      <c r="AH207" s="30">
        <f>+Model!AI219+Model!AI444</f>
        <v>0</v>
      </c>
      <c r="AI207" s="30">
        <f>+Model!AJ219+Model!AJ444</f>
        <v>0</v>
      </c>
      <c r="AJ207" s="30">
        <f>+Model!AK219+Model!AK444</f>
        <v>0</v>
      </c>
      <c r="AK207" s="30">
        <f>+Model!AL219+Model!AL444</f>
        <v>0</v>
      </c>
      <c r="AL207" s="30">
        <f>+Model!AM219+Model!AM444</f>
        <v>0</v>
      </c>
      <c r="AM207" s="30">
        <f>+Model!AN219+Model!AN444</f>
        <v>0</v>
      </c>
      <c r="AN207" s="30">
        <f>+Model!AO219+Model!AO444</f>
        <v>0</v>
      </c>
      <c r="AO207" s="30">
        <f>+Model!AP219+Model!AP444</f>
        <v>0</v>
      </c>
      <c r="AP207" s="30">
        <f>+Model!AQ219+Model!AQ444</f>
        <v>0</v>
      </c>
      <c r="AQ207" s="30">
        <f>+Model!AR219+Model!AR444</f>
        <v>0</v>
      </c>
      <c r="AR207" s="30">
        <f>+Model!AS219+Model!AS444</f>
        <v>0</v>
      </c>
      <c r="AS207" s="30">
        <f>+Model!AT219+Model!AT444</f>
        <v>0</v>
      </c>
      <c r="AT207" s="30">
        <f>+Model!AU219+Model!AU444</f>
        <v>0</v>
      </c>
      <c r="AU207" s="30">
        <f>+Model!AV219+Model!AV444</f>
        <v>0</v>
      </c>
      <c r="AV207" s="30">
        <f>+Model!AW219+Model!AW444</f>
        <v>0</v>
      </c>
      <c r="AW207" s="30">
        <f>+Model!AX219+Model!AX444</f>
        <v>0</v>
      </c>
      <c r="AX207" s="30">
        <f>+Model!AY219+Model!AY444</f>
        <v>0</v>
      </c>
      <c r="AY207" s="30">
        <f>+Model!AZ219+Model!AZ444</f>
        <v>0</v>
      </c>
      <c r="AZ207" s="30">
        <f>+Model!BA219+Model!BA444</f>
        <v>0</v>
      </c>
      <c r="BA207" s="30">
        <f>+Model!BB219+Model!BB444</f>
        <v>0</v>
      </c>
      <c r="BB207" s="30">
        <f>+Model!BC219+Model!BC444</f>
        <v>0</v>
      </c>
      <c r="BC207" s="30">
        <f>+Model!BD219+Model!BD444</f>
        <v>0</v>
      </c>
      <c r="BD207" s="30">
        <f>+Model!BE219+Model!BE444</f>
        <v>0</v>
      </c>
      <c r="BE207" s="30">
        <f>+Model!BF219+Model!BF444</f>
        <v>0</v>
      </c>
      <c r="BF207" s="30">
        <f>+Model!BG219+Model!BG444</f>
        <v>0</v>
      </c>
      <c r="BG207" s="30">
        <f>+Model!BH219+Model!BH444</f>
        <v>0</v>
      </c>
      <c r="BH207" s="30">
        <f>+Model!BI219+Model!BI444</f>
        <v>0</v>
      </c>
      <c r="BI207" s="30">
        <f>+Model!BJ219+Model!BJ444</f>
        <v>0</v>
      </c>
      <c r="BJ207" s="30">
        <f>+Model!BK219+Model!BK444</f>
        <v>0</v>
      </c>
      <c r="BK207" s="30">
        <f>+Model!BL219+Model!BL444</f>
        <v>67.71750669</v>
      </c>
      <c r="BL207" s="30">
        <f>+Model!BM219+Model!BM444</f>
        <v>66.02456902</v>
      </c>
      <c r="BM207" s="30">
        <f>+Model!BN219+Model!BN444</f>
        <v>64.37395479</v>
      </c>
    </row>
    <row r="208" ht="14.25" customHeight="1">
      <c r="B208" s="50">
        <f t="shared" si="84"/>
        <v>59</v>
      </c>
      <c r="C208" s="24">
        <f t="shared" si="85"/>
        <v>5</v>
      </c>
      <c r="F208" s="30">
        <f>+Model!G220+Model!G445</f>
        <v>0</v>
      </c>
      <c r="G208" s="30">
        <f>+Model!H220+Model!H445</f>
        <v>0</v>
      </c>
      <c r="H208" s="30">
        <f>+Model!I220+Model!I445</f>
        <v>0</v>
      </c>
      <c r="I208" s="30">
        <f>+Model!J220+Model!J445</f>
        <v>0</v>
      </c>
      <c r="J208" s="30">
        <f>+Model!K220+Model!K445</f>
        <v>0</v>
      </c>
      <c r="K208" s="30">
        <f>+Model!L220+Model!L445</f>
        <v>0</v>
      </c>
      <c r="L208" s="30">
        <f>+Model!M220+Model!M445</f>
        <v>0</v>
      </c>
      <c r="M208" s="30">
        <f>+Model!N220+Model!N445</f>
        <v>0</v>
      </c>
      <c r="N208" s="30">
        <f>+Model!O220+Model!O445</f>
        <v>0</v>
      </c>
      <c r="O208" s="30">
        <f>+Model!P220+Model!P445</f>
        <v>0</v>
      </c>
      <c r="P208" s="30">
        <f>+Model!Q220+Model!Q445</f>
        <v>0</v>
      </c>
      <c r="Q208" s="30">
        <f>+Model!R220+Model!R445</f>
        <v>0</v>
      </c>
      <c r="R208" s="30">
        <f>+Model!S220+Model!S445</f>
        <v>0</v>
      </c>
      <c r="S208" s="30">
        <f>+Model!T220+Model!T445</f>
        <v>0</v>
      </c>
      <c r="T208" s="30">
        <f>+Model!U220+Model!U445</f>
        <v>0</v>
      </c>
      <c r="U208" s="30">
        <f>+Model!V220+Model!V445</f>
        <v>0</v>
      </c>
      <c r="V208" s="30">
        <f>+Model!W220+Model!W445</f>
        <v>0</v>
      </c>
      <c r="W208" s="30">
        <f>+Model!X220+Model!X445</f>
        <v>0</v>
      </c>
      <c r="X208" s="30">
        <f>+Model!Y220+Model!Y445</f>
        <v>0</v>
      </c>
      <c r="Y208" s="30">
        <f>+Model!Z220+Model!Z445</f>
        <v>0</v>
      </c>
      <c r="Z208" s="30">
        <f>+Model!AA220+Model!AA445</f>
        <v>0</v>
      </c>
      <c r="AA208" s="30">
        <f>+Model!AB220+Model!AB445</f>
        <v>0</v>
      </c>
      <c r="AB208" s="30">
        <f>+Model!AC220+Model!AC445</f>
        <v>0</v>
      </c>
      <c r="AC208" s="30">
        <f>+Model!AD220+Model!AD445</f>
        <v>0</v>
      </c>
      <c r="AD208" s="30">
        <f>+Model!AE220+Model!AE445</f>
        <v>0</v>
      </c>
      <c r="AE208" s="30">
        <f>+Model!AF220+Model!AF445</f>
        <v>0</v>
      </c>
      <c r="AF208" s="30">
        <f>+Model!AG220+Model!AG445</f>
        <v>0</v>
      </c>
      <c r="AG208" s="30">
        <f>+Model!AH220+Model!AH445</f>
        <v>0</v>
      </c>
      <c r="AH208" s="30">
        <f>+Model!AI220+Model!AI445</f>
        <v>0</v>
      </c>
      <c r="AI208" s="30">
        <f>+Model!AJ220+Model!AJ445</f>
        <v>0</v>
      </c>
      <c r="AJ208" s="30">
        <f>+Model!AK220+Model!AK445</f>
        <v>0</v>
      </c>
      <c r="AK208" s="30">
        <f>+Model!AL220+Model!AL445</f>
        <v>0</v>
      </c>
      <c r="AL208" s="30">
        <f>+Model!AM220+Model!AM445</f>
        <v>0</v>
      </c>
      <c r="AM208" s="30">
        <f>+Model!AN220+Model!AN445</f>
        <v>0</v>
      </c>
      <c r="AN208" s="30">
        <f>+Model!AO220+Model!AO445</f>
        <v>0</v>
      </c>
      <c r="AO208" s="30">
        <f>+Model!AP220+Model!AP445</f>
        <v>0</v>
      </c>
      <c r="AP208" s="30">
        <f>+Model!AQ220+Model!AQ445</f>
        <v>0</v>
      </c>
      <c r="AQ208" s="30">
        <f>+Model!AR220+Model!AR445</f>
        <v>0</v>
      </c>
      <c r="AR208" s="30">
        <f>+Model!AS220+Model!AS445</f>
        <v>0</v>
      </c>
      <c r="AS208" s="30">
        <f>+Model!AT220+Model!AT445</f>
        <v>0</v>
      </c>
      <c r="AT208" s="30">
        <f>+Model!AU220+Model!AU445</f>
        <v>0</v>
      </c>
      <c r="AU208" s="30">
        <f>+Model!AV220+Model!AV445</f>
        <v>0</v>
      </c>
      <c r="AV208" s="30">
        <f>+Model!AW220+Model!AW445</f>
        <v>0</v>
      </c>
      <c r="AW208" s="30">
        <f>+Model!AX220+Model!AX445</f>
        <v>0</v>
      </c>
      <c r="AX208" s="30">
        <f>+Model!AY220+Model!AY445</f>
        <v>0</v>
      </c>
      <c r="AY208" s="30">
        <f>+Model!AZ220+Model!AZ445</f>
        <v>0</v>
      </c>
      <c r="AZ208" s="30">
        <f>+Model!BA220+Model!BA445</f>
        <v>0</v>
      </c>
      <c r="BA208" s="30">
        <f>+Model!BB220+Model!BB445</f>
        <v>0</v>
      </c>
      <c r="BB208" s="30">
        <f>+Model!BC220+Model!BC445</f>
        <v>0</v>
      </c>
      <c r="BC208" s="30">
        <f>+Model!BD220+Model!BD445</f>
        <v>0</v>
      </c>
      <c r="BD208" s="30">
        <f>+Model!BE220+Model!BE445</f>
        <v>0</v>
      </c>
      <c r="BE208" s="30">
        <f>+Model!BF220+Model!BF445</f>
        <v>0</v>
      </c>
      <c r="BF208" s="30">
        <f>+Model!BG220+Model!BG445</f>
        <v>0</v>
      </c>
      <c r="BG208" s="30">
        <f>+Model!BH220+Model!BH445</f>
        <v>0</v>
      </c>
      <c r="BH208" s="30">
        <f>+Model!BI220+Model!BI445</f>
        <v>0</v>
      </c>
      <c r="BI208" s="30">
        <f>+Model!BJ220+Model!BJ445</f>
        <v>0</v>
      </c>
      <c r="BJ208" s="30">
        <f>+Model!BK220+Model!BK445</f>
        <v>0</v>
      </c>
      <c r="BK208" s="30">
        <f>+Model!BL220+Model!BL445</f>
        <v>0</v>
      </c>
      <c r="BL208" s="30">
        <f>+Model!BM220+Model!BM445</f>
        <v>70.03403189</v>
      </c>
      <c r="BM208" s="30">
        <f>+Model!BN220+Model!BN445</f>
        <v>68.28318109</v>
      </c>
    </row>
    <row r="209" ht="14.25" customHeight="1">
      <c r="B209" s="50">
        <f t="shared" si="84"/>
        <v>60</v>
      </c>
      <c r="C209" s="24">
        <f t="shared" si="85"/>
        <v>5</v>
      </c>
      <c r="F209" s="30">
        <f>+Model!G221+Model!G446</f>
        <v>0</v>
      </c>
      <c r="G209" s="30">
        <f>+Model!H221+Model!H446</f>
        <v>0</v>
      </c>
      <c r="H209" s="30">
        <f>+Model!I221+Model!I446</f>
        <v>0</v>
      </c>
      <c r="I209" s="30">
        <f>+Model!J221+Model!J446</f>
        <v>0</v>
      </c>
      <c r="J209" s="30">
        <f>+Model!K221+Model!K446</f>
        <v>0</v>
      </c>
      <c r="K209" s="30">
        <f>+Model!L221+Model!L446</f>
        <v>0</v>
      </c>
      <c r="L209" s="30">
        <f>+Model!M221+Model!M446</f>
        <v>0</v>
      </c>
      <c r="M209" s="30">
        <f>+Model!N221+Model!N446</f>
        <v>0</v>
      </c>
      <c r="N209" s="30">
        <f>+Model!O221+Model!O446</f>
        <v>0</v>
      </c>
      <c r="O209" s="30">
        <f>+Model!P221+Model!P446</f>
        <v>0</v>
      </c>
      <c r="P209" s="30">
        <f>+Model!Q221+Model!Q446</f>
        <v>0</v>
      </c>
      <c r="Q209" s="30">
        <f>+Model!R221+Model!R446</f>
        <v>0</v>
      </c>
      <c r="R209" s="30">
        <f>+Model!S221+Model!S446</f>
        <v>0</v>
      </c>
      <c r="S209" s="30">
        <f>+Model!T221+Model!T446</f>
        <v>0</v>
      </c>
      <c r="T209" s="30">
        <f>+Model!U221+Model!U446</f>
        <v>0</v>
      </c>
      <c r="U209" s="30">
        <f>+Model!V221+Model!V446</f>
        <v>0</v>
      </c>
      <c r="V209" s="30">
        <f>+Model!W221+Model!W446</f>
        <v>0</v>
      </c>
      <c r="W209" s="30">
        <f>+Model!X221+Model!X446</f>
        <v>0</v>
      </c>
      <c r="X209" s="30">
        <f>+Model!Y221+Model!Y446</f>
        <v>0</v>
      </c>
      <c r="Y209" s="30">
        <f>+Model!Z221+Model!Z446</f>
        <v>0</v>
      </c>
      <c r="Z209" s="30">
        <f>+Model!AA221+Model!AA446</f>
        <v>0</v>
      </c>
      <c r="AA209" s="30">
        <f>+Model!AB221+Model!AB446</f>
        <v>0</v>
      </c>
      <c r="AB209" s="30">
        <f>+Model!AC221+Model!AC446</f>
        <v>0</v>
      </c>
      <c r="AC209" s="30">
        <f>+Model!AD221+Model!AD446</f>
        <v>0</v>
      </c>
      <c r="AD209" s="30">
        <f>+Model!AE221+Model!AE446</f>
        <v>0</v>
      </c>
      <c r="AE209" s="30">
        <f>+Model!AF221+Model!AF446</f>
        <v>0</v>
      </c>
      <c r="AF209" s="30">
        <f>+Model!AG221+Model!AG446</f>
        <v>0</v>
      </c>
      <c r="AG209" s="30">
        <f>+Model!AH221+Model!AH446</f>
        <v>0</v>
      </c>
      <c r="AH209" s="30">
        <f>+Model!AI221+Model!AI446</f>
        <v>0</v>
      </c>
      <c r="AI209" s="30">
        <f>+Model!AJ221+Model!AJ446</f>
        <v>0</v>
      </c>
      <c r="AJ209" s="30">
        <f>+Model!AK221+Model!AK446</f>
        <v>0</v>
      </c>
      <c r="AK209" s="30">
        <f>+Model!AL221+Model!AL446</f>
        <v>0</v>
      </c>
      <c r="AL209" s="30">
        <f>+Model!AM221+Model!AM446</f>
        <v>0</v>
      </c>
      <c r="AM209" s="30">
        <f>+Model!AN221+Model!AN446</f>
        <v>0</v>
      </c>
      <c r="AN209" s="30">
        <f>+Model!AO221+Model!AO446</f>
        <v>0</v>
      </c>
      <c r="AO209" s="30">
        <f>+Model!AP221+Model!AP446</f>
        <v>0</v>
      </c>
      <c r="AP209" s="30">
        <f>+Model!AQ221+Model!AQ446</f>
        <v>0</v>
      </c>
      <c r="AQ209" s="30">
        <f>+Model!AR221+Model!AR446</f>
        <v>0</v>
      </c>
      <c r="AR209" s="30">
        <f>+Model!AS221+Model!AS446</f>
        <v>0</v>
      </c>
      <c r="AS209" s="30">
        <f>+Model!AT221+Model!AT446</f>
        <v>0</v>
      </c>
      <c r="AT209" s="30">
        <f>+Model!AU221+Model!AU446</f>
        <v>0</v>
      </c>
      <c r="AU209" s="30">
        <f>+Model!AV221+Model!AV446</f>
        <v>0</v>
      </c>
      <c r="AV209" s="30">
        <f>+Model!AW221+Model!AW446</f>
        <v>0</v>
      </c>
      <c r="AW209" s="30">
        <f>+Model!AX221+Model!AX446</f>
        <v>0</v>
      </c>
      <c r="AX209" s="30">
        <f>+Model!AY221+Model!AY446</f>
        <v>0</v>
      </c>
      <c r="AY209" s="30">
        <f>+Model!AZ221+Model!AZ446</f>
        <v>0</v>
      </c>
      <c r="AZ209" s="30">
        <f>+Model!BA221+Model!BA446</f>
        <v>0</v>
      </c>
      <c r="BA209" s="30">
        <f>+Model!BB221+Model!BB446</f>
        <v>0</v>
      </c>
      <c r="BB209" s="30">
        <f>+Model!BC221+Model!BC446</f>
        <v>0</v>
      </c>
      <c r="BC209" s="30">
        <f>+Model!BD221+Model!BD446</f>
        <v>0</v>
      </c>
      <c r="BD209" s="30">
        <f>+Model!BE221+Model!BE446</f>
        <v>0</v>
      </c>
      <c r="BE209" s="30">
        <f>+Model!BF221+Model!BF446</f>
        <v>0</v>
      </c>
      <c r="BF209" s="30">
        <f>+Model!BG221+Model!BG446</f>
        <v>0</v>
      </c>
      <c r="BG209" s="30">
        <f>+Model!BH221+Model!BH446</f>
        <v>0</v>
      </c>
      <c r="BH209" s="30">
        <f>+Model!BI221+Model!BI446</f>
        <v>0</v>
      </c>
      <c r="BI209" s="30">
        <f>+Model!BJ221+Model!BJ446</f>
        <v>0</v>
      </c>
      <c r="BJ209" s="30">
        <f>+Model!BK221+Model!BK446</f>
        <v>0</v>
      </c>
      <c r="BK209" s="30">
        <f>+Model!BL221+Model!BL446</f>
        <v>0</v>
      </c>
      <c r="BL209" s="30">
        <f>+Model!BM221+Model!BM446</f>
        <v>0</v>
      </c>
      <c r="BM209" s="30">
        <f>+Model!BN221+Model!BN446</f>
        <v>70.87505284</v>
      </c>
    </row>
    <row r="210" ht="14.25" customHeight="1">
      <c r="B210" s="206"/>
      <c r="C210" s="206"/>
    </row>
    <row r="211" ht="14.25" customHeight="1">
      <c r="B211" s="206" t="s">
        <v>425</v>
      </c>
      <c r="C211" s="206"/>
      <c r="F211" s="169">
        <f>+Assumptions!I49/12</f>
        <v>2083.333333</v>
      </c>
      <c r="G211" s="169">
        <f t="shared" ref="G211:BM211" si="86">+F211</f>
        <v>2083.333333</v>
      </c>
      <c r="H211" s="169">
        <f t="shared" si="86"/>
        <v>2083.333333</v>
      </c>
      <c r="I211" s="169">
        <f t="shared" si="86"/>
        <v>2083.333333</v>
      </c>
      <c r="J211" s="169">
        <f t="shared" si="86"/>
        <v>2083.333333</v>
      </c>
      <c r="K211" s="169">
        <f t="shared" si="86"/>
        <v>2083.333333</v>
      </c>
      <c r="L211" s="169">
        <f t="shared" si="86"/>
        <v>2083.333333</v>
      </c>
      <c r="M211" s="169">
        <f t="shared" si="86"/>
        <v>2083.333333</v>
      </c>
      <c r="N211" s="169">
        <f t="shared" si="86"/>
        <v>2083.333333</v>
      </c>
      <c r="O211" s="169">
        <f t="shared" si="86"/>
        <v>2083.333333</v>
      </c>
      <c r="P211" s="169">
        <f t="shared" si="86"/>
        <v>2083.333333</v>
      </c>
      <c r="Q211" s="169">
        <f t="shared" si="86"/>
        <v>2083.333333</v>
      </c>
      <c r="R211" s="169">
        <f t="shared" si="86"/>
        <v>2083.333333</v>
      </c>
      <c r="S211" s="169">
        <f t="shared" si="86"/>
        <v>2083.333333</v>
      </c>
      <c r="T211" s="169">
        <f t="shared" si="86"/>
        <v>2083.333333</v>
      </c>
      <c r="U211" s="169">
        <f t="shared" si="86"/>
        <v>2083.333333</v>
      </c>
      <c r="V211" s="169">
        <f t="shared" si="86"/>
        <v>2083.333333</v>
      </c>
      <c r="W211" s="169">
        <f t="shared" si="86"/>
        <v>2083.333333</v>
      </c>
      <c r="X211" s="169">
        <f t="shared" si="86"/>
        <v>2083.333333</v>
      </c>
      <c r="Y211" s="169">
        <f t="shared" si="86"/>
        <v>2083.333333</v>
      </c>
      <c r="Z211" s="169">
        <f t="shared" si="86"/>
        <v>2083.333333</v>
      </c>
      <c r="AA211" s="169">
        <f t="shared" si="86"/>
        <v>2083.333333</v>
      </c>
      <c r="AB211" s="169">
        <f t="shared" si="86"/>
        <v>2083.333333</v>
      </c>
      <c r="AC211" s="169">
        <f t="shared" si="86"/>
        <v>2083.333333</v>
      </c>
      <c r="AD211" s="169">
        <f t="shared" si="86"/>
        <v>2083.333333</v>
      </c>
      <c r="AE211" s="169">
        <f t="shared" si="86"/>
        <v>2083.333333</v>
      </c>
      <c r="AF211" s="169">
        <f t="shared" si="86"/>
        <v>2083.333333</v>
      </c>
      <c r="AG211" s="169">
        <f t="shared" si="86"/>
        <v>2083.333333</v>
      </c>
      <c r="AH211" s="169">
        <f t="shared" si="86"/>
        <v>2083.333333</v>
      </c>
      <c r="AI211" s="169">
        <f t="shared" si="86"/>
        <v>2083.333333</v>
      </c>
      <c r="AJ211" s="169">
        <f t="shared" si="86"/>
        <v>2083.333333</v>
      </c>
      <c r="AK211" s="169">
        <f t="shared" si="86"/>
        <v>2083.333333</v>
      </c>
      <c r="AL211" s="169">
        <f t="shared" si="86"/>
        <v>2083.333333</v>
      </c>
      <c r="AM211" s="169">
        <f t="shared" si="86"/>
        <v>2083.333333</v>
      </c>
      <c r="AN211" s="169">
        <f t="shared" si="86"/>
        <v>2083.333333</v>
      </c>
      <c r="AO211" s="169">
        <f t="shared" si="86"/>
        <v>2083.333333</v>
      </c>
      <c r="AP211" s="169">
        <f t="shared" si="86"/>
        <v>2083.333333</v>
      </c>
      <c r="AQ211" s="169">
        <f t="shared" si="86"/>
        <v>2083.333333</v>
      </c>
      <c r="AR211" s="169">
        <f t="shared" si="86"/>
        <v>2083.333333</v>
      </c>
      <c r="AS211" s="169">
        <f t="shared" si="86"/>
        <v>2083.333333</v>
      </c>
      <c r="AT211" s="169">
        <f t="shared" si="86"/>
        <v>2083.333333</v>
      </c>
      <c r="AU211" s="169">
        <f t="shared" si="86"/>
        <v>2083.333333</v>
      </c>
      <c r="AV211" s="169">
        <f t="shared" si="86"/>
        <v>2083.333333</v>
      </c>
      <c r="AW211" s="169">
        <f t="shared" si="86"/>
        <v>2083.333333</v>
      </c>
      <c r="AX211" s="169">
        <f t="shared" si="86"/>
        <v>2083.333333</v>
      </c>
      <c r="AY211" s="169">
        <f t="shared" si="86"/>
        <v>2083.333333</v>
      </c>
      <c r="AZ211" s="169">
        <f t="shared" si="86"/>
        <v>2083.333333</v>
      </c>
      <c r="BA211" s="169">
        <f t="shared" si="86"/>
        <v>2083.333333</v>
      </c>
      <c r="BB211" s="169">
        <f t="shared" si="86"/>
        <v>2083.333333</v>
      </c>
      <c r="BC211" s="169">
        <f t="shared" si="86"/>
        <v>2083.333333</v>
      </c>
      <c r="BD211" s="169">
        <f t="shared" si="86"/>
        <v>2083.333333</v>
      </c>
      <c r="BE211" s="169">
        <f t="shared" si="86"/>
        <v>2083.333333</v>
      </c>
      <c r="BF211" s="169">
        <f t="shared" si="86"/>
        <v>2083.333333</v>
      </c>
      <c r="BG211" s="169">
        <f t="shared" si="86"/>
        <v>2083.333333</v>
      </c>
      <c r="BH211" s="169">
        <f t="shared" si="86"/>
        <v>2083.333333</v>
      </c>
      <c r="BI211" s="169">
        <f t="shared" si="86"/>
        <v>2083.333333</v>
      </c>
      <c r="BJ211" s="169">
        <f t="shared" si="86"/>
        <v>2083.333333</v>
      </c>
      <c r="BK211" s="169">
        <f t="shared" si="86"/>
        <v>2083.333333</v>
      </c>
      <c r="BL211" s="169">
        <f t="shared" si="86"/>
        <v>2083.333333</v>
      </c>
      <c r="BM211" s="169">
        <f t="shared" si="86"/>
        <v>2083.333333</v>
      </c>
    </row>
    <row r="212" ht="14.25" customHeight="1">
      <c r="B212" s="206"/>
      <c r="C212" s="206"/>
    </row>
    <row r="213" ht="14.25" customHeight="1">
      <c r="B213" s="206" t="s">
        <v>426</v>
      </c>
      <c r="C213" s="206"/>
      <c r="E213" s="13">
        <v>1.0</v>
      </c>
      <c r="F213" s="43">
        <f t="shared" ref="F213:BM213" si="87">+SUMIF($C$150:$C$209,$E213,F$150:F$209)</f>
        <v>1</v>
      </c>
      <c r="G213" s="43">
        <f t="shared" si="87"/>
        <v>3.558333333</v>
      </c>
      <c r="H213" s="43">
        <f t="shared" si="87"/>
        <v>6.120069444</v>
      </c>
      <c r="I213" s="43">
        <f t="shared" si="87"/>
        <v>8.696066551</v>
      </c>
      <c r="J213" s="43">
        <f t="shared" si="87"/>
        <v>12.79783044</v>
      </c>
      <c r="K213" s="43">
        <f t="shared" si="87"/>
        <v>16.87509751</v>
      </c>
      <c r="L213" s="43">
        <f t="shared" si="87"/>
        <v>20.94352945</v>
      </c>
      <c r="M213" s="43">
        <f t="shared" si="87"/>
        <v>26.51959949</v>
      </c>
      <c r="N213" s="43">
        <f t="shared" si="87"/>
        <v>32.05820498</v>
      </c>
      <c r="O213" s="43">
        <f t="shared" si="87"/>
        <v>37.58039413</v>
      </c>
      <c r="P213" s="43">
        <f t="shared" si="87"/>
        <v>44.60828684</v>
      </c>
      <c r="Q213" s="43">
        <f t="shared" si="87"/>
        <v>51.60272493</v>
      </c>
      <c r="R213" s="43">
        <f t="shared" si="87"/>
        <v>49.66762274</v>
      </c>
      <c r="S213" s="43">
        <f t="shared" si="87"/>
        <v>47.80508689</v>
      </c>
      <c r="T213" s="43">
        <f t="shared" si="87"/>
        <v>46.01239613</v>
      </c>
      <c r="U213" s="43">
        <f t="shared" si="87"/>
        <v>44.28693128</v>
      </c>
      <c r="V213" s="43">
        <f t="shared" si="87"/>
        <v>42.62617135</v>
      </c>
      <c r="W213" s="43">
        <f t="shared" si="87"/>
        <v>41.02768993</v>
      </c>
      <c r="X213" s="43">
        <f t="shared" si="87"/>
        <v>39.48915155</v>
      </c>
      <c r="Y213" s="43">
        <f t="shared" si="87"/>
        <v>38.00830837</v>
      </c>
      <c r="Z213" s="43">
        <f t="shared" si="87"/>
        <v>36.58299681</v>
      </c>
      <c r="AA213" s="43">
        <f t="shared" si="87"/>
        <v>35.21113443</v>
      </c>
      <c r="AB213" s="43">
        <f t="shared" si="87"/>
        <v>33.89071689</v>
      </c>
      <c r="AC213" s="43">
        <f t="shared" si="87"/>
        <v>32.619815</v>
      </c>
      <c r="AD213" s="43">
        <f t="shared" si="87"/>
        <v>31.53248784</v>
      </c>
      <c r="AE213" s="43">
        <f t="shared" si="87"/>
        <v>30.48140491</v>
      </c>
      <c r="AF213" s="43">
        <f t="shared" si="87"/>
        <v>29.46535808</v>
      </c>
      <c r="AG213" s="43">
        <f t="shared" si="87"/>
        <v>28.48317948</v>
      </c>
      <c r="AH213" s="43">
        <f t="shared" si="87"/>
        <v>27.53374016</v>
      </c>
      <c r="AI213" s="43">
        <f t="shared" si="87"/>
        <v>26.61594882</v>
      </c>
      <c r="AJ213" s="43">
        <f t="shared" si="87"/>
        <v>25.72875053</v>
      </c>
      <c r="AK213" s="43">
        <f t="shared" si="87"/>
        <v>24.87112551</v>
      </c>
      <c r="AL213" s="43">
        <f t="shared" si="87"/>
        <v>24.04208799</v>
      </c>
      <c r="AM213" s="43">
        <f t="shared" si="87"/>
        <v>23.24068506</v>
      </c>
      <c r="AN213" s="43">
        <f t="shared" si="87"/>
        <v>22.46599556</v>
      </c>
      <c r="AO213" s="43">
        <f t="shared" si="87"/>
        <v>21.71712904</v>
      </c>
      <c r="AP213" s="43">
        <f t="shared" si="87"/>
        <v>21.08371278</v>
      </c>
      <c r="AQ213" s="43">
        <f t="shared" si="87"/>
        <v>20.46877115</v>
      </c>
      <c r="AR213" s="43">
        <f t="shared" si="87"/>
        <v>19.87176533</v>
      </c>
      <c r="AS213" s="43">
        <f t="shared" si="87"/>
        <v>19.29217217</v>
      </c>
      <c r="AT213" s="43">
        <f t="shared" si="87"/>
        <v>18.72948382</v>
      </c>
      <c r="AU213" s="43">
        <f t="shared" si="87"/>
        <v>18.18320721</v>
      </c>
      <c r="AV213" s="43">
        <f t="shared" si="87"/>
        <v>17.65286366</v>
      </c>
      <c r="AW213" s="43">
        <f t="shared" si="87"/>
        <v>17.13798847</v>
      </c>
      <c r="AX213" s="43">
        <f t="shared" si="87"/>
        <v>16.63813047</v>
      </c>
      <c r="AY213" s="43">
        <f t="shared" si="87"/>
        <v>16.15285167</v>
      </c>
      <c r="AZ213" s="43">
        <f t="shared" si="87"/>
        <v>15.68172683</v>
      </c>
      <c r="BA213" s="43">
        <f t="shared" si="87"/>
        <v>15.22434313</v>
      </c>
      <c r="BB213" s="43">
        <f t="shared" si="87"/>
        <v>14.84373455</v>
      </c>
      <c r="BC213" s="43">
        <f t="shared" si="87"/>
        <v>14.47264119</v>
      </c>
      <c r="BD213" s="43">
        <f t="shared" si="87"/>
        <v>14.11082516</v>
      </c>
      <c r="BE213" s="43">
        <f t="shared" si="87"/>
        <v>13.75805453</v>
      </c>
      <c r="BF213" s="43">
        <f t="shared" si="87"/>
        <v>13.41410317</v>
      </c>
      <c r="BG213" s="43">
        <f t="shared" si="87"/>
        <v>13.07875059</v>
      </c>
      <c r="BH213" s="43">
        <f t="shared" si="87"/>
        <v>12.75178182</v>
      </c>
      <c r="BI213" s="43">
        <f t="shared" si="87"/>
        <v>12.43298728</v>
      </c>
      <c r="BJ213" s="43">
        <f t="shared" si="87"/>
        <v>12.12216259</v>
      </c>
      <c r="BK213" s="43">
        <f t="shared" si="87"/>
        <v>11.81910853</v>
      </c>
      <c r="BL213" s="43">
        <f t="shared" si="87"/>
        <v>11.52363082</v>
      </c>
      <c r="BM213" s="43">
        <f t="shared" si="87"/>
        <v>11.23554005</v>
      </c>
    </row>
    <row r="214" ht="14.25" customHeight="1">
      <c r="B214" s="206" t="s">
        <v>427</v>
      </c>
      <c r="C214" s="206"/>
      <c r="E214" s="13">
        <f t="shared" ref="E214:E217" si="89">+E213+1</f>
        <v>2</v>
      </c>
      <c r="F214" s="43">
        <f t="shared" ref="F214:BM214" si="88">+SUMIF($C$150:$C$209,$E214,F$150:F$209)</f>
        <v>0</v>
      </c>
      <c r="G214" s="43">
        <f t="shared" si="88"/>
        <v>0</v>
      </c>
      <c r="H214" s="43">
        <f t="shared" si="88"/>
        <v>0</v>
      </c>
      <c r="I214" s="43">
        <f t="shared" si="88"/>
        <v>0</v>
      </c>
      <c r="J214" s="43">
        <f t="shared" si="88"/>
        <v>0</v>
      </c>
      <c r="K214" s="43">
        <f t="shared" si="88"/>
        <v>0</v>
      </c>
      <c r="L214" s="43">
        <f t="shared" si="88"/>
        <v>0</v>
      </c>
      <c r="M214" s="43">
        <f t="shared" si="88"/>
        <v>0</v>
      </c>
      <c r="N214" s="43">
        <f t="shared" si="88"/>
        <v>0</v>
      </c>
      <c r="O214" s="43">
        <f t="shared" si="88"/>
        <v>0</v>
      </c>
      <c r="P214" s="43">
        <f t="shared" si="88"/>
        <v>0</v>
      </c>
      <c r="Q214" s="43">
        <f t="shared" si="88"/>
        <v>0</v>
      </c>
      <c r="R214" s="43">
        <f t="shared" si="88"/>
        <v>10.56603586</v>
      </c>
      <c r="S214" s="43">
        <f t="shared" si="88"/>
        <v>20.98112825</v>
      </c>
      <c r="T214" s="43">
        <f t="shared" si="88"/>
        <v>32.77056017</v>
      </c>
      <c r="U214" s="43">
        <f t="shared" si="88"/>
        <v>44.40398634</v>
      </c>
      <c r="V214" s="43">
        <f t="shared" si="88"/>
        <v>57.41014479</v>
      </c>
      <c r="W214" s="43">
        <f t="shared" si="88"/>
        <v>70.26227694</v>
      </c>
      <c r="X214" s="43">
        <f t="shared" si="88"/>
        <v>84.49285514</v>
      </c>
      <c r="Y214" s="43">
        <f t="shared" si="88"/>
        <v>98.57901974</v>
      </c>
      <c r="Z214" s="43">
        <f t="shared" si="88"/>
        <v>114.0573249</v>
      </c>
      <c r="AA214" s="43">
        <f t="shared" si="88"/>
        <v>129.4091951</v>
      </c>
      <c r="AB214" s="43">
        <f t="shared" si="88"/>
        <v>146.1756918</v>
      </c>
      <c r="AC214" s="43">
        <f t="shared" si="88"/>
        <v>162.8429921</v>
      </c>
      <c r="AD214" s="43">
        <f t="shared" si="88"/>
        <v>157.4148924</v>
      </c>
      <c r="AE214" s="43">
        <f t="shared" si="88"/>
        <v>152.1677293</v>
      </c>
      <c r="AF214" s="43">
        <f t="shared" si="88"/>
        <v>147.0954716</v>
      </c>
      <c r="AG214" s="43">
        <f t="shared" si="88"/>
        <v>142.1922893</v>
      </c>
      <c r="AH214" s="43">
        <f t="shared" si="88"/>
        <v>137.4525463</v>
      </c>
      <c r="AI214" s="43">
        <f t="shared" si="88"/>
        <v>132.8707947</v>
      </c>
      <c r="AJ214" s="43">
        <f t="shared" si="88"/>
        <v>128.4417682</v>
      </c>
      <c r="AK214" s="43">
        <f t="shared" si="88"/>
        <v>124.160376</v>
      </c>
      <c r="AL214" s="43">
        <f t="shared" si="88"/>
        <v>120.0216968</v>
      </c>
      <c r="AM214" s="43">
        <f t="shared" si="88"/>
        <v>116.0209735</v>
      </c>
      <c r="AN214" s="43">
        <f t="shared" si="88"/>
        <v>112.1536078</v>
      </c>
      <c r="AO214" s="43">
        <f t="shared" si="88"/>
        <v>108.4151542</v>
      </c>
      <c r="AP214" s="43">
        <f t="shared" si="88"/>
        <v>105.2530455</v>
      </c>
      <c r="AQ214" s="43">
        <f t="shared" si="88"/>
        <v>102.183165</v>
      </c>
      <c r="AR214" s="43">
        <f t="shared" si="88"/>
        <v>99.2028227</v>
      </c>
      <c r="AS214" s="43">
        <f t="shared" si="88"/>
        <v>96.30940703</v>
      </c>
      <c r="AT214" s="43">
        <f t="shared" si="88"/>
        <v>93.50038266</v>
      </c>
      <c r="AU214" s="43">
        <f t="shared" si="88"/>
        <v>90.77328817</v>
      </c>
      <c r="AV214" s="43">
        <f t="shared" si="88"/>
        <v>88.12573393</v>
      </c>
      <c r="AW214" s="43">
        <f t="shared" si="88"/>
        <v>85.55540002</v>
      </c>
      <c r="AX214" s="43">
        <f t="shared" si="88"/>
        <v>83.06003419</v>
      </c>
      <c r="AY214" s="43">
        <f t="shared" si="88"/>
        <v>80.63744986</v>
      </c>
      <c r="AZ214" s="43">
        <f t="shared" si="88"/>
        <v>78.28552424</v>
      </c>
      <c r="BA214" s="43">
        <f t="shared" si="88"/>
        <v>76.00219645</v>
      </c>
      <c r="BB214" s="43">
        <f t="shared" si="88"/>
        <v>74.10214154</v>
      </c>
      <c r="BC214" s="43">
        <f t="shared" si="88"/>
        <v>72.249588</v>
      </c>
      <c r="BD214" s="43">
        <f t="shared" si="88"/>
        <v>70.4433483</v>
      </c>
      <c r="BE214" s="43">
        <f t="shared" si="88"/>
        <v>68.68226459</v>
      </c>
      <c r="BF214" s="43">
        <f t="shared" si="88"/>
        <v>66.96520798</v>
      </c>
      <c r="BG214" s="43">
        <f t="shared" si="88"/>
        <v>65.29107778</v>
      </c>
      <c r="BH214" s="43">
        <f t="shared" si="88"/>
        <v>63.65880083</v>
      </c>
      <c r="BI214" s="43">
        <f t="shared" si="88"/>
        <v>62.06733081</v>
      </c>
      <c r="BJ214" s="43">
        <f t="shared" si="88"/>
        <v>60.51564754</v>
      </c>
      <c r="BK214" s="43">
        <f t="shared" si="88"/>
        <v>59.00275635</v>
      </c>
      <c r="BL214" s="43">
        <f t="shared" si="88"/>
        <v>57.52768744</v>
      </c>
      <c r="BM214" s="43">
        <f t="shared" si="88"/>
        <v>56.08949526</v>
      </c>
    </row>
    <row r="215" ht="14.25" customHeight="1">
      <c r="B215" s="206" t="s">
        <v>428</v>
      </c>
      <c r="C215" s="206"/>
      <c r="E215" s="13">
        <f t="shared" si="89"/>
        <v>3</v>
      </c>
      <c r="F215" s="43">
        <f t="shared" ref="F215:BM215" si="90">+SUMIF($C$150:$C$209,$E215,F$150:F$209)</f>
        <v>0</v>
      </c>
      <c r="G215" s="43">
        <f t="shared" si="90"/>
        <v>0</v>
      </c>
      <c r="H215" s="43">
        <f t="shared" si="90"/>
        <v>0</v>
      </c>
      <c r="I215" s="43">
        <f t="shared" si="90"/>
        <v>0</v>
      </c>
      <c r="J215" s="43">
        <f t="shared" si="90"/>
        <v>0</v>
      </c>
      <c r="K215" s="43">
        <f t="shared" si="90"/>
        <v>0</v>
      </c>
      <c r="L215" s="43">
        <f t="shared" si="90"/>
        <v>0</v>
      </c>
      <c r="M215" s="43">
        <f t="shared" si="90"/>
        <v>0</v>
      </c>
      <c r="N215" s="43">
        <f t="shared" si="90"/>
        <v>0</v>
      </c>
      <c r="O215" s="43">
        <f t="shared" si="90"/>
        <v>0</v>
      </c>
      <c r="P215" s="43">
        <f t="shared" si="90"/>
        <v>0</v>
      </c>
      <c r="Q215" s="43">
        <f t="shared" si="90"/>
        <v>0</v>
      </c>
      <c r="R215" s="43">
        <f t="shared" si="90"/>
        <v>0</v>
      </c>
      <c r="S215" s="43">
        <f t="shared" si="90"/>
        <v>0</v>
      </c>
      <c r="T215" s="43">
        <f t="shared" si="90"/>
        <v>0</v>
      </c>
      <c r="U215" s="43">
        <f t="shared" si="90"/>
        <v>0</v>
      </c>
      <c r="V215" s="43">
        <f t="shared" si="90"/>
        <v>0</v>
      </c>
      <c r="W215" s="43">
        <f t="shared" si="90"/>
        <v>0</v>
      </c>
      <c r="X215" s="43">
        <f t="shared" si="90"/>
        <v>0</v>
      </c>
      <c r="Y215" s="43">
        <f t="shared" si="90"/>
        <v>0</v>
      </c>
      <c r="Z215" s="43">
        <f t="shared" si="90"/>
        <v>0</v>
      </c>
      <c r="AA215" s="43">
        <f t="shared" si="90"/>
        <v>0</v>
      </c>
      <c r="AB215" s="43">
        <f t="shared" si="90"/>
        <v>0</v>
      </c>
      <c r="AC215" s="43">
        <f t="shared" si="90"/>
        <v>0</v>
      </c>
      <c r="AD215" s="43">
        <f t="shared" si="90"/>
        <v>23.96917316</v>
      </c>
      <c r="AE215" s="43">
        <f t="shared" si="90"/>
        <v>47.51283254</v>
      </c>
      <c r="AF215" s="43">
        <f t="shared" si="90"/>
        <v>72.16383486</v>
      </c>
      <c r="AG215" s="43">
        <f t="shared" si="90"/>
        <v>96.40487528</v>
      </c>
      <c r="AH215" s="43">
        <f t="shared" si="90"/>
        <v>121.7702061</v>
      </c>
      <c r="AI215" s="43">
        <f t="shared" si="90"/>
        <v>146.7439672</v>
      </c>
      <c r="AJ215" s="43">
        <f t="shared" si="90"/>
        <v>172.861908</v>
      </c>
      <c r="AK215" s="43">
        <f t="shared" si="90"/>
        <v>198.6097211</v>
      </c>
      <c r="AL215" s="43">
        <f t="shared" si="90"/>
        <v>225.5247676</v>
      </c>
      <c r="AM215" s="43">
        <f t="shared" si="90"/>
        <v>252.0944145</v>
      </c>
      <c r="AN215" s="43">
        <f t="shared" si="90"/>
        <v>279.8577633</v>
      </c>
      <c r="AO215" s="43">
        <f t="shared" si="90"/>
        <v>307.3039921</v>
      </c>
      <c r="AP215" s="43">
        <f t="shared" si="90"/>
        <v>298.3409589</v>
      </c>
      <c r="AQ215" s="43">
        <f t="shared" si="90"/>
        <v>289.6393476</v>
      </c>
      <c r="AR215" s="43">
        <f t="shared" si="90"/>
        <v>281.1915333</v>
      </c>
      <c r="AS215" s="43">
        <f t="shared" si="90"/>
        <v>272.9901136</v>
      </c>
      <c r="AT215" s="43">
        <f t="shared" si="90"/>
        <v>265.027902</v>
      </c>
      <c r="AU215" s="43">
        <f t="shared" si="90"/>
        <v>257.2979215</v>
      </c>
      <c r="AV215" s="43">
        <f t="shared" si="90"/>
        <v>249.7933988</v>
      </c>
      <c r="AW215" s="43">
        <f t="shared" si="90"/>
        <v>242.507758</v>
      </c>
      <c r="AX215" s="43">
        <f t="shared" si="90"/>
        <v>235.434615</v>
      </c>
      <c r="AY215" s="43">
        <f t="shared" si="90"/>
        <v>228.5677721</v>
      </c>
      <c r="AZ215" s="43">
        <f t="shared" si="90"/>
        <v>221.9012121</v>
      </c>
      <c r="BA215" s="43">
        <f t="shared" si="90"/>
        <v>215.4290934</v>
      </c>
      <c r="BB215" s="43">
        <f t="shared" si="90"/>
        <v>210.0433661</v>
      </c>
      <c r="BC215" s="43">
        <f t="shared" si="90"/>
        <v>204.7922819</v>
      </c>
      <c r="BD215" s="43">
        <f t="shared" si="90"/>
        <v>199.6724749</v>
      </c>
      <c r="BE215" s="43">
        <f t="shared" si="90"/>
        <v>194.680663</v>
      </c>
      <c r="BF215" s="43">
        <f t="shared" si="90"/>
        <v>189.8136464</v>
      </c>
      <c r="BG215" s="43">
        <f t="shared" si="90"/>
        <v>185.0683053</v>
      </c>
      <c r="BH215" s="43">
        <f t="shared" si="90"/>
        <v>180.4415976</v>
      </c>
      <c r="BI215" s="43">
        <f t="shared" si="90"/>
        <v>175.9305577</v>
      </c>
      <c r="BJ215" s="43">
        <f t="shared" si="90"/>
        <v>171.5322937</v>
      </c>
      <c r="BK215" s="43">
        <f t="shared" si="90"/>
        <v>167.2439864</v>
      </c>
      <c r="BL215" s="43">
        <f t="shared" si="90"/>
        <v>163.0628867</v>
      </c>
      <c r="BM215" s="43">
        <f t="shared" si="90"/>
        <v>158.9863146</v>
      </c>
    </row>
    <row r="216" ht="14.25" customHeight="1">
      <c r="B216" s="206" t="s">
        <v>429</v>
      </c>
      <c r="C216" s="206"/>
      <c r="E216" s="13">
        <f t="shared" si="89"/>
        <v>4</v>
      </c>
      <c r="F216" s="43">
        <f t="shared" ref="F216:BM216" si="91">+SUMIF($C$150:$C$209,$E216,F$150:F$209)</f>
        <v>0</v>
      </c>
      <c r="G216" s="43">
        <f t="shared" si="91"/>
        <v>0</v>
      </c>
      <c r="H216" s="43">
        <f t="shared" si="91"/>
        <v>0</v>
      </c>
      <c r="I216" s="43">
        <f t="shared" si="91"/>
        <v>0</v>
      </c>
      <c r="J216" s="43">
        <f t="shared" si="91"/>
        <v>0</v>
      </c>
      <c r="K216" s="43">
        <f t="shared" si="91"/>
        <v>0</v>
      </c>
      <c r="L216" s="43">
        <f t="shared" si="91"/>
        <v>0</v>
      </c>
      <c r="M216" s="43">
        <f t="shared" si="91"/>
        <v>0</v>
      </c>
      <c r="N216" s="43">
        <f t="shared" si="91"/>
        <v>0</v>
      </c>
      <c r="O216" s="43">
        <f t="shared" si="91"/>
        <v>0</v>
      </c>
      <c r="P216" s="43">
        <f t="shared" si="91"/>
        <v>0</v>
      </c>
      <c r="Q216" s="43">
        <f t="shared" si="91"/>
        <v>0</v>
      </c>
      <c r="R216" s="43">
        <f t="shared" si="91"/>
        <v>0</v>
      </c>
      <c r="S216" s="43">
        <f t="shared" si="91"/>
        <v>0</v>
      </c>
      <c r="T216" s="43">
        <f t="shared" si="91"/>
        <v>0</v>
      </c>
      <c r="U216" s="43">
        <f t="shared" si="91"/>
        <v>0</v>
      </c>
      <c r="V216" s="43">
        <f t="shared" si="91"/>
        <v>0</v>
      </c>
      <c r="W216" s="43">
        <f t="shared" si="91"/>
        <v>0</v>
      </c>
      <c r="X216" s="43">
        <f t="shared" si="91"/>
        <v>0</v>
      </c>
      <c r="Y216" s="43">
        <f t="shared" si="91"/>
        <v>0</v>
      </c>
      <c r="Z216" s="43">
        <f t="shared" si="91"/>
        <v>0</v>
      </c>
      <c r="AA216" s="43">
        <f t="shared" si="91"/>
        <v>0</v>
      </c>
      <c r="AB216" s="43">
        <f t="shared" si="91"/>
        <v>0</v>
      </c>
      <c r="AC216" s="43">
        <f t="shared" si="91"/>
        <v>0</v>
      </c>
      <c r="AD216" s="43">
        <f t="shared" si="91"/>
        <v>0</v>
      </c>
      <c r="AE216" s="43">
        <f t="shared" si="91"/>
        <v>0</v>
      </c>
      <c r="AF216" s="43">
        <f t="shared" si="91"/>
        <v>0</v>
      </c>
      <c r="AG216" s="43">
        <f t="shared" si="91"/>
        <v>0</v>
      </c>
      <c r="AH216" s="43">
        <f t="shared" si="91"/>
        <v>0</v>
      </c>
      <c r="AI216" s="43">
        <f t="shared" si="91"/>
        <v>0</v>
      </c>
      <c r="AJ216" s="43">
        <f t="shared" si="91"/>
        <v>0</v>
      </c>
      <c r="AK216" s="43">
        <f t="shared" si="91"/>
        <v>0</v>
      </c>
      <c r="AL216" s="43">
        <f t="shared" si="91"/>
        <v>0</v>
      </c>
      <c r="AM216" s="43">
        <f t="shared" si="91"/>
        <v>0</v>
      </c>
      <c r="AN216" s="43">
        <f t="shared" si="91"/>
        <v>0</v>
      </c>
      <c r="AO216" s="43">
        <f t="shared" si="91"/>
        <v>0</v>
      </c>
      <c r="AP216" s="43">
        <f t="shared" si="91"/>
        <v>38.7203663</v>
      </c>
      <c r="AQ216" s="43">
        <f t="shared" si="91"/>
        <v>76.84020324</v>
      </c>
      <c r="AR216" s="43">
        <f t="shared" si="91"/>
        <v>115.8981788</v>
      </c>
      <c r="AS216" s="43">
        <f t="shared" si="91"/>
        <v>154.3889294</v>
      </c>
      <c r="AT216" s="43">
        <f t="shared" si="91"/>
        <v>193.8518776</v>
      </c>
      <c r="AU216" s="43">
        <f t="shared" si="91"/>
        <v>232.7824616</v>
      </c>
      <c r="AV216" s="43">
        <f t="shared" si="91"/>
        <v>272.720954</v>
      </c>
      <c r="AW216" s="43">
        <f t="shared" si="91"/>
        <v>312.163693</v>
      </c>
      <c r="AX216" s="43">
        <f t="shared" si="91"/>
        <v>352.6519028</v>
      </c>
      <c r="AY216" s="43">
        <f t="shared" si="91"/>
        <v>392.6829258</v>
      </c>
      <c r="AZ216" s="43">
        <f t="shared" si="91"/>
        <v>433.7990455</v>
      </c>
      <c r="BA216" s="43">
        <f t="shared" si="91"/>
        <v>474.4987198</v>
      </c>
      <c r="BB216" s="43">
        <f t="shared" si="91"/>
        <v>462.6362519</v>
      </c>
      <c r="BC216" s="43">
        <f t="shared" si="91"/>
        <v>451.0703456</v>
      </c>
      <c r="BD216" s="43">
        <f t="shared" si="91"/>
        <v>439.7935869</v>
      </c>
      <c r="BE216" s="43">
        <f t="shared" si="91"/>
        <v>428.7987472</v>
      </c>
      <c r="BF216" s="43">
        <f t="shared" si="91"/>
        <v>418.0787786</v>
      </c>
      <c r="BG216" s="43">
        <f t="shared" si="91"/>
        <v>407.6268091</v>
      </c>
      <c r="BH216" s="43">
        <f t="shared" si="91"/>
        <v>397.4361389</v>
      </c>
      <c r="BI216" s="43">
        <f t="shared" si="91"/>
        <v>387.5002354</v>
      </c>
      <c r="BJ216" s="43">
        <f t="shared" si="91"/>
        <v>377.8127295</v>
      </c>
      <c r="BK216" s="43">
        <f t="shared" si="91"/>
        <v>368.3674113</v>
      </c>
      <c r="BL216" s="43">
        <f t="shared" si="91"/>
        <v>359.158226</v>
      </c>
      <c r="BM216" s="43">
        <f t="shared" si="91"/>
        <v>350.1792703</v>
      </c>
    </row>
    <row r="217" ht="14.25" customHeight="1">
      <c r="B217" s="206" t="s">
        <v>430</v>
      </c>
      <c r="C217" s="206"/>
      <c r="E217" s="13">
        <f t="shared" si="89"/>
        <v>5</v>
      </c>
      <c r="F217" s="43">
        <f t="shared" ref="F217:BM217" si="92">+SUMIF($C$150:$C$209,$E217,F$150:F$209)</f>
        <v>0</v>
      </c>
      <c r="G217" s="43">
        <f t="shared" si="92"/>
        <v>0</v>
      </c>
      <c r="H217" s="43">
        <f t="shared" si="92"/>
        <v>0</v>
      </c>
      <c r="I217" s="43">
        <f t="shared" si="92"/>
        <v>0</v>
      </c>
      <c r="J217" s="43">
        <f t="shared" si="92"/>
        <v>0</v>
      </c>
      <c r="K217" s="43">
        <f t="shared" si="92"/>
        <v>0</v>
      </c>
      <c r="L217" s="43">
        <f t="shared" si="92"/>
        <v>0</v>
      </c>
      <c r="M217" s="43">
        <f t="shared" si="92"/>
        <v>0</v>
      </c>
      <c r="N217" s="43">
        <f t="shared" si="92"/>
        <v>0</v>
      </c>
      <c r="O217" s="43">
        <f t="shared" si="92"/>
        <v>0</v>
      </c>
      <c r="P217" s="43">
        <f t="shared" si="92"/>
        <v>0</v>
      </c>
      <c r="Q217" s="43">
        <f t="shared" si="92"/>
        <v>0</v>
      </c>
      <c r="R217" s="43">
        <f t="shared" si="92"/>
        <v>0</v>
      </c>
      <c r="S217" s="43">
        <f t="shared" si="92"/>
        <v>0</v>
      </c>
      <c r="T217" s="43">
        <f t="shared" si="92"/>
        <v>0</v>
      </c>
      <c r="U217" s="43">
        <f t="shared" si="92"/>
        <v>0</v>
      </c>
      <c r="V217" s="43">
        <f t="shared" si="92"/>
        <v>0</v>
      </c>
      <c r="W217" s="43">
        <f t="shared" si="92"/>
        <v>0</v>
      </c>
      <c r="X217" s="43">
        <f t="shared" si="92"/>
        <v>0</v>
      </c>
      <c r="Y217" s="43">
        <f t="shared" si="92"/>
        <v>0</v>
      </c>
      <c r="Z217" s="43">
        <f t="shared" si="92"/>
        <v>0</v>
      </c>
      <c r="AA217" s="43">
        <f t="shared" si="92"/>
        <v>0</v>
      </c>
      <c r="AB217" s="43">
        <f t="shared" si="92"/>
        <v>0</v>
      </c>
      <c r="AC217" s="43">
        <f t="shared" si="92"/>
        <v>0</v>
      </c>
      <c r="AD217" s="43">
        <f t="shared" si="92"/>
        <v>0</v>
      </c>
      <c r="AE217" s="43">
        <f t="shared" si="92"/>
        <v>0</v>
      </c>
      <c r="AF217" s="43">
        <f t="shared" si="92"/>
        <v>0</v>
      </c>
      <c r="AG217" s="43">
        <f t="shared" si="92"/>
        <v>0</v>
      </c>
      <c r="AH217" s="43">
        <f t="shared" si="92"/>
        <v>0</v>
      </c>
      <c r="AI217" s="43">
        <f t="shared" si="92"/>
        <v>0</v>
      </c>
      <c r="AJ217" s="43">
        <f t="shared" si="92"/>
        <v>0</v>
      </c>
      <c r="AK217" s="43">
        <f t="shared" si="92"/>
        <v>0</v>
      </c>
      <c r="AL217" s="43">
        <f t="shared" si="92"/>
        <v>0</v>
      </c>
      <c r="AM217" s="43">
        <f t="shared" si="92"/>
        <v>0</v>
      </c>
      <c r="AN217" s="43">
        <f t="shared" si="92"/>
        <v>0</v>
      </c>
      <c r="AO217" s="43">
        <f t="shared" si="92"/>
        <v>0</v>
      </c>
      <c r="AP217" s="43">
        <f t="shared" si="92"/>
        <v>0</v>
      </c>
      <c r="AQ217" s="43">
        <f t="shared" si="92"/>
        <v>0</v>
      </c>
      <c r="AR217" s="43">
        <f t="shared" si="92"/>
        <v>0</v>
      </c>
      <c r="AS217" s="43">
        <f t="shared" si="92"/>
        <v>0</v>
      </c>
      <c r="AT217" s="43">
        <f t="shared" si="92"/>
        <v>0</v>
      </c>
      <c r="AU217" s="43">
        <f t="shared" si="92"/>
        <v>0</v>
      </c>
      <c r="AV217" s="43">
        <f t="shared" si="92"/>
        <v>0</v>
      </c>
      <c r="AW217" s="43">
        <f t="shared" si="92"/>
        <v>0</v>
      </c>
      <c r="AX217" s="43">
        <f t="shared" si="92"/>
        <v>0</v>
      </c>
      <c r="AY217" s="43">
        <f t="shared" si="92"/>
        <v>0</v>
      </c>
      <c r="AZ217" s="43">
        <f t="shared" si="92"/>
        <v>0</v>
      </c>
      <c r="BA217" s="43">
        <f t="shared" si="92"/>
        <v>0</v>
      </c>
      <c r="BB217" s="43">
        <f t="shared" si="92"/>
        <v>55.35995254</v>
      </c>
      <c r="BC217" s="43">
        <f t="shared" si="92"/>
        <v>109.9617048</v>
      </c>
      <c r="BD217" s="43">
        <f t="shared" si="92"/>
        <v>165.3429859</v>
      </c>
      <c r="BE217" s="43">
        <f t="shared" si="92"/>
        <v>220.0036446</v>
      </c>
      <c r="BF217" s="43">
        <f t="shared" si="92"/>
        <v>275.4816138</v>
      </c>
      <c r="BG217" s="43">
        <f t="shared" si="92"/>
        <v>330.2769756</v>
      </c>
      <c r="BH217" s="43">
        <f t="shared" si="92"/>
        <v>385.9279255</v>
      </c>
      <c r="BI217" s="43">
        <f t="shared" si="92"/>
        <v>440.9348378</v>
      </c>
      <c r="BJ217" s="43">
        <f t="shared" si="92"/>
        <v>496.8362306</v>
      </c>
      <c r="BK217" s="43">
        <f t="shared" si="92"/>
        <v>552.1328316</v>
      </c>
      <c r="BL217" s="43">
        <f t="shared" si="92"/>
        <v>608.3635427</v>
      </c>
      <c r="BM217" s="43">
        <f t="shared" si="92"/>
        <v>664.0295069</v>
      </c>
    </row>
    <row r="218" ht="14.25" customHeight="1">
      <c r="B218" s="206"/>
      <c r="C218" s="206"/>
      <c r="D218" s="178" t="s">
        <v>414</v>
      </c>
    </row>
    <row r="219" ht="14.25" customHeight="1">
      <c r="B219" s="206" t="s">
        <v>415</v>
      </c>
      <c r="C219" s="206"/>
      <c r="D219" s="13">
        <v>1.0</v>
      </c>
      <c r="E219" s="193">
        <f>+Assumptions!I69</f>
        <v>0.03</v>
      </c>
      <c r="F219" s="48">
        <f t="shared" ref="F219:BM219" si="93">+INDEX($E219:$E223,MATCH(F$4,$D219:$D223))</f>
        <v>0.03</v>
      </c>
      <c r="G219" s="48">
        <f t="shared" si="93"/>
        <v>0.03</v>
      </c>
      <c r="H219" s="48">
        <f t="shared" si="93"/>
        <v>0.03</v>
      </c>
      <c r="I219" s="48">
        <f t="shared" si="93"/>
        <v>0.03</v>
      </c>
      <c r="J219" s="48">
        <f t="shared" si="93"/>
        <v>0.03</v>
      </c>
      <c r="K219" s="48">
        <f t="shared" si="93"/>
        <v>0.03</v>
      </c>
      <c r="L219" s="48">
        <f t="shared" si="93"/>
        <v>0.03</v>
      </c>
      <c r="M219" s="48">
        <f t="shared" si="93"/>
        <v>0.03</v>
      </c>
      <c r="N219" s="48">
        <f t="shared" si="93"/>
        <v>0.03</v>
      </c>
      <c r="O219" s="48">
        <f t="shared" si="93"/>
        <v>0.03</v>
      </c>
      <c r="P219" s="48">
        <f t="shared" si="93"/>
        <v>0.03</v>
      </c>
      <c r="Q219" s="48">
        <f t="shared" si="93"/>
        <v>0.03</v>
      </c>
      <c r="R219" s="48">
        <f t="shared" si="93"/>
        <v>0.0201</v>
      </c>
      <c r="S219" s="48">
        <f t="shared" si="93"/>
        <v>0.0201</v>
      </c>
      <c r="T219" s="48">
        <f t="shared" si="93"/>
        <v>0.0201</v>
      </c>
      <c r="U219" s="48">
        <f t="shared" si="93"/>
        <v>0.0201</v>
      </c>
      <c r="V219" s="48">
        <f t="shared" si="93"/>
        <v>0.0201</v>
      </c>
      <c r="W219" s="48">
        <f t="shared" si="93"/>
        <v>0.0201</v>
      </c>
      <c r="X219" s="48">
        <f t="shared" si="93"/>
        <v>0.0201</v>
      </c>
      <c r="Y219" s="48">
        <f t="shared" si="93"/>
        <v>0.0201</v>
      </c>
      <c r="Z219" s="48">
        <f t="shared" si="93"/>
        <v>0.0201</v>
      </c>
      <c r="AA219" s="48">
        <f t="shared" si="93"/>
        <v>0.0201</v>
      </c>
      <c r="AB219" s="48">
        <f t="shared" si="93"/>
        <v>0.0201</v>
      </c>
      <c r="AC219" s="48">
        <f t="shared" si="93"/>
        <v>0.0201</v>
      </c>
      <c r="AD219" s="48">
        <f t="shared" si="93"/>
        <v>0.01005</v>
      </c>
      <c r="AE219" s="48">
        <f t="shared" si="93"/>
        <v>0.01005</v>
      </c>
      <c r="AF219" s="48">
        <f t="shared" si="93"/>
        <v>0.01005</v>
      </c>
      <c r="AG219" s="48">
        <f t="shared" si="93"/>
        <v>0.01005</v>
      </c>
      <c r="AH219" s="48">
        <f t="shared" si="93"/>
        <v>0.01005</v>
      </c>
      <c r="AI219" s="48">
        <f t="shared" si="93"/>
        <v>0.01005</v>
      </c>
      <c r="AJ219" s="48">
        <f t="shared" si="93"/>
        <v>0.01005</v>
      </c>
      <c r="AK219" s="48">
        <f t="shared" si="93"/>
        <v>0.01005</v>
      </c>
      <c r="AL219" s="48">
        <f t="shared" si="93"/>
        <v>0.01005</v>
      </c>
      <c r="AM219" s="48">
        <f t="shared" si="93"/>
        <v>0.01005</v>
      </c>
      <c r="AN219" s="48">
        <f t="shared" si="93"/>
        <v>0.01005</v>
      </c>
      <c r="AO219" s="48">
        <f t="shared" si="93"/>
        <v>0.01005</v>
      </c>
      <c r="AP219" s="48">
        <f t="shared" si="93"/>
        <v>0.01005</v>
      </c>
      <c r="AQ219" s="48">
        <f t="shared" si="93"/>
        <v>0.01005</v>
      </c>
      <c r="AR219" s="48">
        <f t="shared" si="93"/>
        <v>0.01005</v>
      </c>
      <c r="AS219" s="48">
        <f t="shared" si="93"/>
        <v>0.01005</v>
      </c>
      <c r="AT219" s="48">
        <f t="shared" si="93"/>
        <v>0.01005</v>
      </c>
      <c r="AU219" s="48">
        <f t="shared" si="93"/>
        <v>0.01005</v>
      </c>
      <c r="AV219" s="48">
        <f t="shared" si="93"/>
        <v>0.01005</v>
      </c>
      <c r="AW219" s="48">
        <f t="shared" si="93"/>
        <v>0.01005</v>
      </c>
      <c r="AX219" s="48">
        <f t="shared" si="93"/>
        <v>0.01005</v>
      </c>
      <c r="AY219" s="48">
        <f t="shared" si="93"/>
        <v>0.01005</v>
      </c>
      <c r="AZ219" s="48">
        <f t="shared" si="93"/>
        <v>0.01005</v>
      </c>
      <c r="BA219" s="48">
        <f t="shared" si="93"/>
        <v>0.01005</v>
      </c>
      <c r="BB219" s="48">
        <f t="shared" si="93"/>
        <v>0.01005</v>
      </c>
      <c r="BC219" s="48">
        <f t="shared" si="93"/>
        <v>0.01005</v>
      </c>
      <c r="BD219" s="48">
        <f t="shared" si="93"/>
        <v>0.01005</v>
      </c>
      <c r="BE219" s="48">
        <f t="shared" si="93"/>
        <v>0.01005</v>
      </c>
      <c r="BF219" s="48">
        <f t="shared" si="93"/>
        <v>0.01005</v>
      </c>
      <c r="BG219" s="48">
        <f t="shared" si="93"/>
        <v>0.01005</v>
      </c>
      <c r="BH219" s="48">
        <f t="shared" si="93"/>
        <v>0.01005</v>
      </c>
      <c r="BI219" s="48">
        <f t="shared" si="93"/>
        <v>0.01005</v>
      </c>
      <c r="BJ219" s="48">
        <f t="shared" si="93"/>
        <v>0.01005</v>
      </c>
      <c r="BK219" s="48">
        <f t="shared" si="93"/>
        <v>0.01005</v>
      </c>
      <c r="BL219" s="48">
        <f t="shared" si="93"/>
        <v>0.01005</v>
      </c>
      <c r="BM219" s="48">
        <f t="shared" si="93"/>
        <v>0.01005</v>
      </c>
      <c r="BN219" s="48"/>
      <c r="BO219" s="48"/>
      <c r="BP219" s="48"/>
      <c r="BQ219" s="48"/>
      <c r="BR219" s="48"/>
      <c r="BS219" s="48"/>
      <c r="BT219" s="48"/>
      <c r="BU219" s="48"/>
      <c r="BV219" s="48"/>
      <c r="BW219" s="48"/>
      <c r="BX219" s="48"/>
      <c r="BY219" s="48"/>
      <c r="BZ219" s="48"/>
      <c r="CA219" s="48"/>
      <c r="CB219" s="48"/>
      <c r="CC219" s="48"/>
      <c r="CD219" s="48"/>
      <c r="CE219" s="48"/>
      <c r="CF219" s="48"/>
      <c r="CG219" s="48"/>
    </row>
    <row r="220" ht="14.25" customHeight="1">
      <c r="B220" s="206" t="s">
        <v>415</v>
      </c>
      <c r="C220" s="206"/>
      <c r="D220" s="13">
        <f t="shared" ref="D220:D223" si="95">+D219+1</f>
        <v>2</v>
      </c>
      <c r="E220" s="193">
        <f>+E219*(1-Assumptions!$I$74)</f>
        <v>0.0201</v>
      </c>
      <c r="F220" s="48"/>
      <c r="G220" s="48"/>
      <c r="H220" s="48"/>
      <c r="I220" s="48"/>
      <c r="J220" s="48"/>
      <c r="K220" s="48"/>
      <c r="L220" s="48"/>
      <c r="M220" s="48"/>
      <c r="N220" s="48"/>
      <c r="O220" s="48"/>
      <c r="P220" s="48"/>
      <c r="Q220" s="48"/>
      <c r="R220" s="48">
        <f t="shared" ref="R220:BM220" si="94">+F219</f>
        <v>0.03</v>
      </c>
      <c r="S220" s="48">
        <f t="shared" si="94"/>
        <v>0.03</v>
      </c>
      <c r="T220" s="48">
        <f t="shared" si="94"/>
        <v>0.03</v>
      </c>
      <c r="U220" s="48">
        <f t="shared" si="94"/>
        <v>0.03</v>
      </c>
      <c r="V220" s="48">
        <f t="shared" si="94"/>
        <v>0.03</v>
      </c>
      <c r="W220" s="48">
        <f t="shared" si="94"/>
        <v>0.03</v>
      </c>
      <c r="X220" s="48">
        <f t="shared" si="94"/>
        <v>0.03</v>
      </c>
      <c r="Y220" s="48">
        <f t="shared" si="94"/>
        <v>0.03</v>
      </c>
      <c r="Z220" s="48">
        <f t="shared" si="94"/>
        <v>0.03</v>
      </c>
      <c r="AA220" s="48">
        <f t="shared" si="94"/>
        <v>0.03</v>
      </c>
      <c r="AB220" s="48">
        <f t="shared" si="94"/>
        <v>0.03</v>
      </c>
      <c r="AC220" s="48">
        <f t="shared" si="94"/>
        <v>0.03</v>
      </c>
      <c r="AD220" s="48">
        <f t="shared" si="94"/>
        <v>0.0201</v>
      </c>
      <c r="AE220" s="48">
        <f t="shared" si="94"/>
        <v>0.0201</v>
      </c>
      <c r="AF220" s="48">
        <f t="shared" si="94"/>
        <v>0.0201</v>
      </c>
      <c r="AG220" s="48">
        <f t="shared" si="94"/>
        <v>0.0201</v>
      </c>
      <c r="AH220" s="48">
        <f t="shared" si="94"/>
        <v>0.0201</v>
      </c>
      <c r="AI220" s="48">
        <f t="shared" si="94"/>
        <v>0.0201</v>
      </c>
      <c r="AJ220" s="48">
        <f t="shared" si="94"/>
        <v>0.0201</v>
      </c>
      <c r="AK220" s="48">
        <f t="shared" si="94"/>
        <v>0.0201</v>
      </c>
      <c r="AL220" s="48">
        <f t="shared" si="94"/>
        <v>0.0201</v>
      </c>
      <c r="AM220" s="48">
        <f t="shared" si="94"/>
        <v>0.0201</v>
      </c>
      <c r="AN220" s="48">
        <f t="shared" si="94"/>
        <v>0.0201</v>
      </c>
      <c r="AO220" s="48">
        <f t="shared" si="94"/>
        <v>0.0201</v>
      </c>
      <c r="AP220" s="48">
        <f t="shared" si="94"/>
        <v>0.01005</v>
      </c>
      <c r="AQ220" s="48">
        <f t="shared" si="94"/>
        <v>0.01005</v>
      </c>
      <c r="AR220" s="48">
        <f t="shared" si="94"/>
        <v>0.01005</v>
      </c>
      <c r="AS220" s="48">
        <f t="shared" si="94"/>
        <v>0.01005</v>
      </c>
      <c r="AT220" s="48">
        <f t="shared" si="94"/>
        <v>0.01005</v>
      </c>
      <c r="AU220" s="48">
        <f t="shared" si="94"/>
        <v>0.01005</v>
      </c>
      <c r="AV220" s="48">
        <f t="shared" si="94"/>
        <v>0.01005</v>
      </c>
      <c r="AW220" s="48">
        <f t="shared" si="94"/>
        <v>0.01005</v>
      </c>
      <c r="AX220" s="48">
        <f t="shared" si="94"/>
        <v>0.01005</v>
      </c>
      <c r="AY220" s="48">
        <f t="shared" si="94"/>
        <v>0.01005</v>
      </c>
      <c r="AZ220" s="48">
        <f t="shared" si="94"/>
        <v>0.01005</v>
      </c>
      <c r="BA220" s="48">
        <f t="shared" si="94"/>
        <v>0.01005</v>
      </c>
      <c r="BB220" s="48">
        <f t="shared" si="94"/>
        <v>0.01005</v>
      </c>
      <c r="BC220" s="48">
        <f t="shared" si="94"/>
        <v>0.01005</v>
      </c>
      <c r="BD220" s="48">
        <f t="shared" si="94"/>
        <v>0.01005</v>
      </c>
      <c r="BE220" s="48">
        <f t="shared" si="94"/>
        <v>0.01005</v>
      </c>
      <c r="BF220" s="48">
        <f t="shared" si="94"/>
        <v>0.01005</v>
      </c>
      <c r="BG220" s="48">
        <f t="shared" si="94"/>
        <v>0.01005</v>
      </c>
      <c r="BH220" s="48">
        <f t="shared" si="94"/>
        <v>0.01005</v>
      </c>
      <c r="BI220" s="48">
        <f t="shared" si="94"/>
        <v>0.01005</v>
      </c>
      <c r="BJ220" s="48">
        <f t="shared" si="94"/>
        <v>0.01005</v>
      </c>
      <c r="BK220" s="48">
        <f t="shared" si="94"/>
        <v>0.01005</v>
      </c>
      <c r="BL220" s="48">
        <f t="shared" si="94"/>
        <v>0.01005</v>
      </c>
      <c r="BM220" s="48">
        <f t="shared" si="94"/>
        <v>0.01005</v>
      </c>
      <c r="BN220" s="48"/>
      <c r="BO220" s="48"/>
      <c r="BP220" s="48"/>
      <c r="BQ220" s="48"/>
      <c r="BR220" s="48"/>
      <c r="BS220" s="48"/>
      <c r="BT220" s="48"/>
      <c r="BU220" s="48"/>
      <c r="BV220" s="48"/>
      <c r="BW220" s="48"/>
      <c r="BX220" s="48"/>
      <c r="BY220" s="48"/>
      <c r="BZ220" s="48"/>
      <c r="CA220" s="48"/>
      <c r="CB220" s="48"/>
      <c r="CC220" s="48"/>
      <c r="CD220" s="48"/>
      <c r="CE220" s="48"/>
      <c r="CF220" s="48"/>
      <c r="CG220" s="48"/>
    </row>
    <row r="221" ht="14.25" customHeight="1">
      <c r="B221" s="206" t="s">
        <v>415</v>
      </c>
      <c r="C221" s="206"/>
      <c r="D221" s="13">
        <f t="shared" si="95"/>
        <v>3</v>
      </c>
      <c r="E221" s="193">
        <f>+E220*(1-Assumptions!$I$75)</f>
        <v>0.01005</v>
      </c>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f t="shared" ref="AD221:BM221" si="96">+R220</f>
        <v>0.03</v>
      </c>
      <c r="AE221" s="48">
        <f t="shared" si="96"/>
        <v>0.03</v>
      </c>
      <c r="AF221" s="48">
        <f t="shared" si="96"/>
        <v>0.03</v>
      </c>
      <c r="AG221" s="48">
        <f t="shared" si="96"/>
        <v>0.03</v>
      </c>
      <c r="AH221" s="48">
        <f t="shared" si="96"/>
        <v>0.03</v>
      </c>
      <c r="AI221" s="48">
        <f t="shared" si="96"/>
        <v>0.03</v>
      </c>
      <c r="AJ221" s="48">
        <f t="shared" si="96"/>
        <v>0.03</v>
      </c>
      <c r="AK221" s="48">
        <f t="shared" si="96"/>
        <v>0.03</v>
      </c>
      <c r="AL221" s="48">
        <f t="shared" si="96"/>
        <v>0.03</v>
      </c>
      <c r="AM221" s="48">
        <f t="shared" si="96"/>
        <v>0.03</v>
      </c>
      <c r="AN221" s="48">
        <f t="shared" si="96"/>
        <v>0.03</v>
      </c>
      <c r="AO221" s="48">
        <f t="shared" si="96"/>
        <v>0.03</v>
      </c>
      <c r="AP221" s="48">
        <f t="shared" si="96"/>
        <v>0.0201</v>
      </c>
      <c r="AQ221" s="48">
        <f t="shared" si="96"/>
        <v>0.0201</v>
      </c>
      <c r="AR221" s="48">
        <f t="shared" si="96"/>
        <v>0.0201</v>
      </c>
      <c r="AS221" s="48">
        <f t="shared" si="96"/>
        <v>0.0201</v>
      </c>
      <c r="AT221" s="48">
        <f t="shared" si="96"/>
        <v>0.0201</v>
      </c>
      <c r="AU221" s="48">
        <f t="shared" si="96"/>
        <v>0.0201</v>
      </c>
      <c r="AV221" s="48">
        <f t="shared" si="96"/>
        <v>0.0201</v>
      </c>
      <c r="AW221" s="48">
        <f t="shared" si="96"/>
        <v>0.0201</v>
      </c>
      <c r="AX221" s="48">
        <f t="shared" si="96"/>
        <v>0.0201</v>
      </c>
      <c r="AY221" s="48">
        <f t="shared" si="96"/>
        <v>0.0201</v>
      </c>
      <c r="AZ221" s="48">
        <f t="shared" si="96"/>
        <v>0.0201</v>
      </c>
      <c r="BA221" s="48">
        <f t="shared" si="96"/>
        <v>0.0201</v>
      </c>
      <c r="BB221" s="48">
        <f t="shared" si="96"/>
        <v>0.01005</v>
      </c>
      <c r="BC221" s="48">
        <f t="shared" si="96"/>
        <v>0.01005</v>
      </c>
      <c r="BD221" s="48">
        <f t="shared" si="96"/>
        <v>0.01005</v>
      </c>
      <c r="BE221" s="48">
        <f t="shared" si="96"/>
        <v>0.01005</v>
      </c>
      <c r="BF221" s="48">
        <f t="shared" si="96"/>
        <v>0.01005</v>
      </c>
      <c r="BG221" s="48">
        <f t="shared" si="96"/>
        <v>0.01005</v>
      </c>
      <c r="BH221" s="48">
        <f t="shared" si="96"/>
        <v>0.01005</v>
      </c>
      <c r="BI221" s="48">
        <f t="shared" si="96"/>
        <v>0.01005</v>
      </c>
      <c r="BJ221" s="48">
        <f t="shared" si="96"/>
        <v>0.01005</v>
      </c>
      <c r="BK221" s="48">
        <f t="shared" si="96"/>
        <v>0.01005</v>
      </c>
      <c r="BL221" s="48">
        <f t="shared" si="96"/>
        <v>0.01005</v>
      </c>
      <c r="BM221" s="48">
        <f t="shared" si="96"/>
        <v>0.01005</v>
      </c>
      <c r="BN221" s="48"/>
      <c r="BO221" s="48"/>
      <c r="BP221" s="48"/>
      <c r="BQ221" s="48"/>
      <c r="BR221" s="48"/>
      <c r="BS221" s="48"/>
      <c r="BT221" s="48"/>
      <c r="BU221" s="48"/>
      <c r="BV221" s="48"/>
      <c r="BW221" s="48"/>
      <c r="BX221" s="48"/>
      <c r="BY221" s="48"/>
      <c r="BZ221" s="48"/>
      <c r="CA221" s="48"/>
      <c r="CB221" s="48"/>
      <c r="CC221" s="48"/>
      <c r="CD221" s="48"/>
      <c r="CE221" s="48"/>
      <c r="CF221" s="48"/>
      <c r="CG221" s="48"/>
    </row>
    <row r="222" ht="14.25" customHeight="1">
      <c r="B222" s="206" t="s">
        <v>415</v>
      </c>
      <c r="C222" s="206"/>
      <c r="D222" s="13">
        <f t="shared" si="95"/>
        <v>4</v>
      </c>
      <c r="E222" s="48">
        <f t="shared" ref="E222:E223" si="98">+E221</f>
        <v>0.01005</v>
      </c>
      <c r="F222" s="48"/>
      <c r="G222" s="48"/>
      <c r="H222" s="48"/>
      <c r="I222" s="48"/>
      <c r="J222" s="48"/>
      <c r="K222" s="48"/>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f t="shared" ref="AP222:BM222" si="97">+AD221</f>
        <v>0.03</v>
      </c>
      <c r="AQ222" s="48">
        <f t="shared" si="97"/>
        <v>0.03</v>
      </c>
      <c r="AR222" s="48">
        <f t="shared" si="97"/>
        <v>0.03</v>
      </c>
      <c r="AS222" s="48">
        <f t="shared" si="97"/>
        <v>0.03</v>
      </c>
      <c r="AT222" s="48">
        <f t="shared" si="97"/>
        <v>0.03</v>
      </c>
      <c r="AU222" s="48">
        <f t="shared" si="97"/>
        <v>0.03</v>
      </c>
      <c r="AV222" s="48">
        <f t="shared" si="97"/>
        <v>0.03</v>
      </c>
      <c r="AW222" s="48">
        <f t="shared" si="97"/>
        <v>0.03</v>
      </c>
      <c r="AX222" s="48">
        <f t="shared" si="97"/>
        <v>0.03</v>
      </c>
      <c r="AY222" s="48">
        <f t="shared" si="97"/>
        <v>0.03</v>
      </c>
      <c r="AZ222" s="48">
        <f t="shared" si="97"/>
        <v>0.03</v>
      </c>
      <c r="BA222" s="48">
        <f t="shared" si="97"/>
        <v>0.03</v>
      </c>
      <c r="BB222" s="48">
        <f t="shared" si="97"/>
        <v>0.0201</v>
      </c>
      <c r="BC222" s="48">
        <f t="shared" si="97"/>
        <v>0.0201</v>
      </c>
      <c r="BD222" s="48">
        <f t="shared" si="97"/>
        <v>0.0201</v>
      </c>
      <c r="BE222" s="48">
        <f t="shared" si="97"/>
        <v>0.0201</v>
      </c>
      <c r="BF222" s="48">
        <f t="shared" si="97"/>
        <v>0.0201</v>
      </c>
      <c r="BG222" s="48">
        <f t="shared" si="97"/>
        <v>0.0201</v>
      </c>
      <c r="BH222" s="48">
        <f t="shared" si="97"/>
        <v>0.0201</v>
      </c>
      <c r="BI222" s="48">
        <f t="shared" si="97"/>
        <v>0.0201</v>
      </c>
      <c r="BJ222" s="48">
        <f t="shared" si="97"/>
        <v>0.0201</v>
      </c>
      <c r="BK222" s="48">
        <f t="shared" si="97"/>
        <v>0.0201</v>
      </c>
      <c r="BL222" s="48">
        <f t="shared" si="97"/>
        <v>0.0201</v>
      </c>
      <c r="BM222" s="48">
        <f t="shared" si="97"/>
        <v>0.0201</v>
      </c>
      <c r="BN222" s="48"/>
      <c r="BO222" s="48"/>
      <c r="BP222" s="48"/>
      <c r="BQ222" s="48"/>
      <c r="BR222" s="48"/>
      <c r="BS222" s="48"/>
      <c r="BT222" s="48"/>
      <c r="BU222" s="48"/>
      <c r="BV222" s="48"/>
      <c r="BW222" s="48"/>
      <c r="BX222" s="48"/>
      <c r="BY222" s="48"/>
      <c r="BZ222" s="48"/>
      <c r="CA222" s="48"/>
      <c r="CB222" s="48"/>
      <c r="CC222" s="48"/>
      <c r="CD222" s="48"/>
      <c r="CE222" s="48"/>
      <c r="CF222" s="48"/>
      <c r="CG222" s="48"/>
    </row>
    <row r="223" ht="14.25" customHeight="1">
      <c r="B223" s="206" t="s">
        <v>415</v>
      </c>
      <c r="C223" s="206"/>
      <c r="D223" s="13">
        <f t="shared" si="95"/>
        <v>5</v>
      </c>
      <c r="E223" s="48">
        <f t="shared" si="98"/>
        <v>0.01005</v>
      </c>
      <c r="F223" s="48"/>
      <c r="G223" s="48"/>
      <c r="H223" s="48"/>
      <c r="I223" s="48"/>
      <c r="J223" s="48"/>
      <c r="K223" s="48"/>
      <c r="L223" s="48"/>
      <c r="M223" s="48"/>
      <c r="N223" s="48"/>
      <c r="O223" s="48"/>
      <c r="P223" s="48"/>
      <c r="Q223" s="48"/>
      <c r="R223" s="48"/>
      <c r="S223" s="48"/>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8"/>
      <c r="AZ223" s="48"/>
      <c r="BA223" s="48"/>
      <c r="BB223" s="48">
        <f t="shared" ref="BB223:BM223" si="99">+AP222</f>
        <v>0.03</v>
      </c>
      <c r="BC223" s="48">
        <f t="shared" si="99"/>
        <v>0.03</v>
      </c>
      <c r="BD223" s="48">
        <f t="shared" si="99"/>
        <v>0.03</v>
      </c>
      <c r="BE223" s="48">
        <f t="shared" si="99"/>
        <v>0.03</v>
      </c>
      <c r="BF223" s="48">
        <f t="shared" si="99"/>
        <v>0.03</v>
      </c>
      <c r="BG223" s="48">
        <f t="shared" si="99"/>
        <v>0.03</v>
      </c>
      <c r="BH223" s="48">
        <f t="shared" si="99"/>
        <v>0.03</v>
      </c>
      <c r="BI223" s="48">
        <f t="shared" si="99"/>
        <v>0.03</v>
      </c>
      <c r="BJ223" s="48">
        <f t="shared" si="99"/>
        <v>0.03</v>
      </c>
      <c r="BK223" s="48">
        <f t="shared" si="99"/>
        <v>0.03</v>
      </c>
      <c r="BL223" s="48">
        <f t="shared" si="99"/>
        <v>0.03</v>
      </c>
      <c r="BM223" s="48">
        <f t="shared" si="99"/>
        <v>0.03</v>
      </c>
      <c r="BN223" s="48"/>
      <c r="BO223" s="48"/>
      <c r="BP223" s="48"/>
      <c r="BQ223" s="48"/>
      <c r="BR223" s="48"/>
      <c r="BS223" s="48"/>
      <c r="BT223" s="48"/>
      <c r="BU223" s="48"/>
      <c r="BV223" s="48"/>
      <c r="BW223" s="48"/>
      <c r="BX223" s="48"/>
      <c r="BY223" s="48"/>
      <c r="BZ223" s="48"/>
      <c r="CA223" s="48"/>
      <c r="CB223" s="48"/>
      <c r="CC223" s="48"/>
      <c r="CD223" s="48"/>
      <c r="CE223" s="48"/>
      <c r="CF223" s="48"/>
      <c r="CG223" s="48"/>
    </row>
    <row r="224" ht="14.25" customHeight="1">
      <c r="B224" s="206"/>
      <c r="C224" s="206"/>
    </row>
    <row r="225" ht="14.25" customHeight="1">
      <c r="A225" s="13" t="s">
        <v>431</v>
      </c>
      <c r="B225" s="206"/>
      <c r="C225" s="206"/>
    </row>
    <row r="226" ht="14.25" customHeight="1">
      <c r="B226" s="206" t="str">
        <f t="shared" ref="B226:B230" si="101">+B213</f>
        <v>B2B - Enterprise Customers (year 1)</v>
      </c>
      <c r="C226" s="206"/>
      <c r="F226" s="57">
        <f t="shared" ref="F226:BM226" si="100">+F213*F219*F$211</f>
        <v>62.5</v>
      </c>
      <c r="G226" s="57">
        <f t="shared" si="100"/>
        <v>222.3958333</v>
      </c>
      <c r="H226" s="57">
        <f t="shared" si="100"/>
        <v>382.5043403</v>
      </c>
      <c r="I226" s="57">
        <f t="shared" si="100"/>
        <v>543.5041594</v>
      </c>
      <c r="J226" s="57">
        <f t="shared" si="100"/>
        <v>799.8644028</v>
      </c>
      <c r="K226" s="57">
        <f t="shared" si="100"/>
        <v>1054.693594</v>
      </c>
      <c r="L226" s="57">
        <f t="shared" si="100"/>
        <v>1308.97059</v>
      </c>
      <c r="M226" s="57">
        <f t="shared" si="100"/>
        <v>1657.474968</v>
      </c>
      <c r="N226" s="57">
        <f t="shared" si="100"/>
        <v>2003.637812</v>
      </c>
      <c r="O226" s="57">
        <f t="shared" si="100"/>
        <v>2348.774633</v>
      </c>
      <c r="P226" s="57">
        <f t="shared" si="100"/>
        <v>2788.017927</v>
      </c>
      <c r="Q226" s="57">
        <f t="shared" si="100"/>
        <v>3225.170308</v>
      </c>
      <c r="R226" s="57">
        <f t="shared" si="100"/>
        <v>2079.831702</v>
      </c>
      <c r="S226" s="57">
        <f t="shared" si="100"/>
        <v>2001.838013</v>
      </c>
      <c r="T226" s="57">
        <f t="shared" si="100"/>
        <v>1926.769088</v>
      </c>
      <c r="U226" s="57">
        <f t="shared" si="100"/>
        <v>1854.515247</v>
      </c>
      <c r="V226" s="57">
        <f t="shared" si="100"/>
        <v>1784.970925</v>
      </c>
      <c r="W226" s="57">
        <f t="shared" si="100"/>
        <v>1718.034516</v>
      </c>
      <c r="X226" s="57">
        <f t="shared" si="100"/>
        <v>1653.608221</v>
      </c>
      <c r="Y226" s="57">
        <f t="shared" si="100"/>
        <v>1591.597913</v>
      </c>
      <c r="Z226" s="57">
        <f t="shared" si="100"/>
        <v>1531.912991</v>
      </c>
      <c r="AA226" s="57">
        <f t="shared" si="100"/>
        <v>1474.466254</v>
      </c>
      <c r="AB226" s="57">
        <f t="shared" si="100"/>
        <v>1419.17377</v>
      </c>
      <c r="AC226" s="57">
        <f t="shared" si="100"/>
        <v>1365.954753</v>
      </c>
      <c r="AD226" s="57">
        <f t="shared" si="100"/>
        <v>660.2114641</v>
      </c>
      <c r="AE226" s="57">
        <f t="shared" si="100"/>
        <v>638.2044153</v>
      </c>
      <c r="AF226" s="57">
        <f t="shared" si="100"/>
        <v>616.9309348</v>
      </c>
      <c r="AG226" s="57">
        <f t="shared" si="100"/>
        <v>596.3665703</v>
      </c>
      <c r="AH226" s="57">
        <f t="shared" si="100"/>
        <v>576.4876846</v>
      </c>
      <c r="AI226" s="57">
        <f t="shared" si="100"/>
        <v>557.2714284</v>
      </c>
      <c r="AJ226" s="57">
        <f t="shared" si="100"/>
        <v>538.6957142</v>
      </c>
      <c r="AK226" s="57">
        <f t="shared" si="100"/>
        <v>520.7391904</v>
      </c>
      <c r="AL226" s="57">
        <f t="shared" si="100"/>
        <v>503.3812173</v>
      </c>
      <c r="AM226" s="57">
        <f t="shared" si="100"/>
        <v>486.6018434</v>
      </c>
      <c r="AN226" s="57">
        <f t="shared" si="100"/>
        <v>470.381782</v>
      </c>
      <c r="AO226" s="57">
        <f t="shared" si="100"/>
        <v>454.7023893</v>
      </c>
      <c r="AP226" s="57">
        <f t="shared" si="100"/>
        <v>441.4402362</v>
      </c>
      <c r="AQ226" s="57">
        <f t="shared" si="100"/>
        <v>428.564896</v>
      </c>
      <c r="AR226" s="57">
        <f t="shared" si="100"/>
        <v>416.0650865</v>
      </c>
      <c r="AS226" s="57">
        <f t="shared" si="100"/>
        <v>403.9298549</v>
      </c>
      <c r="AT226" s="57">
        <f t="shared" si="100"/>
        <v>392.1485674</v>
      </c>
      <c r="AU226" s="57">
        <f t="shared" si="100"/>
        <v>380.7109009</v>
      </c>
      <c r="AV226" s="57">
        <f t="shared" si="100"/>
        <v>369.6068329</v>
      </c>
      <c r="AW226" s="57">
        <f t="shared" si="100"/>
        <v>358.8266336</v>
      </c>
      <c r="AX226" s="57">
        <f t="shared" si="100"/>
        <v>348.3608568</v>
      </c>
      <c r="AY226" s="57">
        <f t="shared" si="100"/>
        <v>338.2003318</v>
      </c>
      <c r="AZ226" s="57">
        <f t="shared" si="100"/>
        <v>328.3361555</v>
      </c>
      <c r="BA226" s="57">
        <f t="shared" si="100"/>
        <v>318.7596843</v>
      </c>
      <c r="BB226" s="57">
        <f t="shared" si="100"/>
        <v>310.7906922</v>
      </c>
      <c r="BC226" s="57">
        <f t="shared" si="100"/>
        <v>303.0209249</v>
      </c>
      <c r="BD226" s="57">
        <f t="shared" si="100"/>
        <v>295.4454017</v>
      </c>
      <c r="BE226" s="57">
        <f t="shared" si="100"/>
        <v>288.0592667</v>
      </c>
      <c r="BF226" s="57">
        <f t="shared" si="100"/>
        <v>280.857785</v>
      </c>
      <c r="BG226" s="57">
        <f t="shared" si="100"/>
        <v>273.8363404</v>
      </c>
      <c r="BH226" s="57">
        <f t="shared" si="100"/>
        <v>266.9904319</v>
      </c>
      <c r="BI226" s="57">
        <f t="shared" si="100"/>
        <v>260.3156711</v>
      </c>
      <c r="BJ226" s="57">
        <f t="shared" si="100"/>
        <v>253.8077793</v>
      </c>
      <c r="BK226" s="57">
        <f t="shared" si="100"/>
        <v>247.4625848</v>
      </c>
      <c r="BL226" s="57">
        <f t="shared" si="100"/>
        <v>241.2760202</v>
      </c>
      <c r="BM226" s="57">
        <f t="shared" si="100"/>
        <v>235.2441197</v>
      </c>
    </row>
    <row r="227" ht="14.25" customHeight="1">
      <c r="B227" s="206" t="str">
        <f t="shared" si="101"/>
        <v>B2B - Enterprise Customers (year 2)</v>
      </c>
      <c r="C227" s="206"/>
      <c r="F227" s="57">
        <f t="shared" ref="F227:BM227" si="102">+F214*F220*F$211</f>
        <v>0</v>
      </c>
      <c r="G227" s="57">
        <f t="shared" si="102"/>
        <v>0</v>
      </c>
      <c r="H227" s="57">
        <f t="shared" si="102"/>
        <v>0</v>
      </c>
      <c r="I227" s="57">
        <f t="shared" si="102"/>
        <v>0</v>
      </c>
      <c r="J227" s="57">
        <f t="shared" si="102"/>
        <v>0</v>
      </c>
      <c r="K227" s="57">
        <f t="shared" si="102"/>
        <v>0</v>
      </c>
      <c r="L227" s="57">
        <f t="shared" si="102"/>
        <v>0</v>
      </c>
      <c r="M227" s="57">
        <f t="shared" si="102"/>
        <v>0</v>
      </c>
      <c r="N227" s="57">
        <f t="shared" si="102"/>
        <v>0</v>
      </c>
      <c r="O227" s="57">
        <f t="shared" si="102"/>
        <v>0</v>
      </c>
      <c r="P227" s="57">
        <f t="shared" si="102"/>
        <v>0</v>
      </c>
      <c r="Q227" s="57">
        <f t="shared" si="102"/>
        <v>0</v>
      </c>
      <c r="R227" s="57">
        <f t="shared" si="102"/>
        <v>660.3772415</v>
      </c>
      <c r="S227" s="57">
        <f t="shared" si="102"/>
        <v>1311.320516</v>
      </c>
      <c r="T227" s="57">
        <f t="shared" si="102"/>
        <v>2048.160011</v>
      </c>
      <c r="U227" s="57">
        <f t="shared" si="102"/>
        <v>2775.249146</v>
      </c>
      <c r="V227" s="57">
        <f t="shared" si="102"/>
        <v>3588.134049</v>
      </c>
      <c r="W227" s="57">
        <f t="shared" si="102"/>
        <v>4391.392309</v>
      </c>
      <c r="X227" s="57">
        <f t="shared" si="102"/>
        <v>5280.803446</v>
      </c>
      <c r="Y227" s="57">
        <f t="shared" si="102"/>
        <v>6161.188734</v>
      </c>
      <c r="Z227" s="57">
        <f t="shared" si="102"/>
        <v>7128.582807</v>
      </c>
      <c r="AA227" s="57">
        <f t="shared" si="102"/>
        <v>8088.074694</v>
      </c>
      <c r="AB227" s="57">
        <f t="shared" si="102"/>
        <v>9135.980735</v>
      </c>
      <c r="AC227" s="57">
        <f t="shared" si="102"/>
        <v>10177.68701</v>
      </c>
      <c r="AD227" s="57">
        <f t="shared" si="102"/>
        <v>6591.748618</v>
      </c>
      <c r="AE227" s="57">
        <f t="shared" si="102"/>
        <v>6372.023664</v>
      </c>
      <c r="AF227" s="57">
        <f t="shared" si="102"/>
        <v>6159.622875</v>
      </c>
      <c r="AG227" s="57">
        <f t="shared" si="102"/>
        <v>5954.302112</v>
      </c>
      <c r="AH227" s="57">
        <f t="shared" si="102"/>
        <v>5755.825375</v>
      </c>
      <c r="AI227" s="57">
        <f t="shared" si="102"/>
        <v>5563.964529</v>
      </c>
      <c r="AJ227" s="57">
        <f t="shared" si="102"/>
        <v>5378.499045</v>
      </c>
      <c r="AK227" s="57">
        <f t="shared" si="102"/>
        <v>5199.215744</v>
      </c>
      <c r="AL227" s="57">
        <f t="shared" si="102"/>
        <v>5025.908552</v>
      </c>
      <c r="AM227" s="57">
        <f t="shared" si="102"/>
        <v>4858.378267</v>
      </c>
      <c r="AN227" s="57">
        <f t="shared" si="102"/>
        <v>4696.432325</v>
      </c>
      <c r="AO227" s="57">
        <f t="shared" si="102"/>
        <v>4539.884581</v>
      </c>
      <c r="AP227" s="57">
        <f t="shared" si="102"/>
        <v>2203.73564</v>
      </c>
      <c r="AQ227" s="57">
        <f t="shared" si="102"/>
        <v>2139.460017</v>
      </c>
      <c r="AR227" s="57">
        <f t="shared" si="102"/>
        <v>2077.0591</v>
      </c>
      <c r="AS227" s="57">
        <f t="shared" si="102"/>
        <v>2016.47821</v>
      </c>
      <c r="AT227" s="57">
        <f t="shared" si="102"/>
        <v>1957.664262</v>
      </c>
      <c r="AU227" s="57">
        <f t="shared" si="102"/>
        <v>1900.565721</v>
      </c>
      <c r="AV227" s="57">
        <f t="shared" si="102"/>
        <v>1845.132554</v>
      </c>
      <c r="AW227" s="57">
        <f t="shared" si="102"/>
        <v>1791.316188</v>
      </c>
      <c r="AX227" s="57">
        <f t="shared" si="102"/>
        <v>1739.069466</v>
      </c>
      <c r="AY227" s="57">
        <f t="shared" si="102"/>
        <v>1688.346606</v>
      </c>
      <c r="AZ227" s="57">
        <f t="shared" si="102"/>
        <v>1639.103164</v>
      </c>
      <c r="BA227" s="57">
        <f t="shared" si="102"/>
        <v>1591.295988</v>
      </c>
      <c r="BB227" s="57">
        <f t="shared" si="102"/>
        <v>1551.513588</v>
      </c>
      <c r="BC227" s="57">
        <f t="shared" si="102"/>
        <v>1512.725749</v>
      </c>
      <c r="BD227" s="57">
        <f t="shared" si="102"/>
        <v>1474.907605</v>
      </c>
      <c r="BE227" s="57">
        <f t="shared" si="102"/>
        <v>1438.034915</v>
      </c>
      <c r="BF227" s="57">
        <f t="shared" si="102"/>
        <v>1402.084042</v>
      </c>
      <c r="BG227" s="57">
        <f t="shared" si="102"/>
        <v>1367.031941</v>
      </c>
      <c r="BH227" s="57">
        <f t="shared" si="102"/>
        <v>1332.856142</v>
      </c>
      <c r="BI227" s="57">
        <f t="shared" si="102"/>
        <v>1299.534739</v>
      </c>
      <c r="BJ227" s="57">
        <f t="shared" si="102"/>
        <v>1267.04637</v>
      </c>
      <c r="BK227" s="57">
        <f t="shared" si="102"/>
        <v>1235.370211</v>
      </c>
      <c r="BL227" s="57">
        <f t="shared" si="102"/>
        <v>1204.485956</v>
      </c>
      <c r="BM227" s="57">
        <f t="shared" si="102"/>
        <v>1174.373807</v>
      </c>
    </row>
    <row r="228" ht="14.25" customHeight="1">
      <c r="B228" s="206" t="str">
        <f t="shared" si="101"/>
        <v>B2B - Enterprise Customers (year 3)</v>
      </c>
      <c r="C228" s="206"/>
      <c r="F228" s="57">
        <f t="shared" ref="F228:BM228" si="103">+F215*F221*F$211</f>
        <v>0</v>
      </c>
      <c r="G228" s="57">
        <f t="shared" si="103"/>
        <v>0</v>
      </c>
      <c r="H228" s="57">
        <f t="shared" si="103"/>
        <v>0</v>
      </c>
      <c r="I228" s="57">
        <f t="shared" si="103"/>
        <v>0</v>
      </c>
      <c r="J228" s="57">
        <f t="shared" si="103"/>
        <v>0</v>
      </c>
      <c r="K228" s="57">
        <f t="shared" si="103"/>
        <v>0</v>
      </c>
      <c r="L228" s="57">
        <f t="shared" si="103"/>
        <v>0</v>
      </c>
      <c r="M228" s="57">
        <f t="shared" si="103"/>
        <v>0</v>
      </c>
      <c r="N228" s="57">
        <f t="shared" si="103"/>
        <v>0</v>
      </c>
      <c r="O228" s="57">
        <f t="shared" si="103"/>
        <v>0</v>
      </c>
      <c r="P228" s="57">
        <f t="shared" si="103"/>
        <v>0</v>
      </c>
      <c r="Q228" s="57">
        <f t="shared" si="103"/>
        <v>0</v>
      </c>
      <c r="R228" s="57">
        <f t="shared" si="103"/>
        <v>0</v>
      </c>
      <c r="S228" s="57">
        <f t="shared" si="103"/>
        <v>0</v>
      </c>
      <c r="T228" s="57">
        <f t="shared" si="103"/>
        <v>0</v>
      </c>
      <c r="U228" s="57">
        <f t="shared" si="103"/>
        <v>0</v>
      </c>
      <c r="V228" s="57">
        <f t="shared" si="103"/>
        <v>0</v>
      </c>
      <c r="W228" s="57">
        <f t="shared" si="103"/>
        <v>0</v>
      </c>
      <c r="X228" s="57">
        <f t="shared" si="103"/>
        <v>0</v>
      </c>
      <c r="Y228" s="57">
        <f t="shared" si="103"/>
        <v>0</v>
      </c>
      <c r="Z228" s="57">
        <f t="shared" si="103"/>
        <v>0</v>
      </c>
      <c r="AA228" s="57">
        <f t="shared" si="103"/>
        <v>0</v>
      </c>
      <c r="AB228" s="57">
        <f t="shared" si="103"/>
        <v>0</v>
      </c>
      <c r="AC228" s="57">
        <f t="shared" si="103"/>
        <v>0</v>
      </c>
      <c r="AD228" s="57">
        <f t="shared" si="103"/>
        <v>1498.073322</v>
      </c>
      <c r="AE228" s="57">
        <f t="shared" si="103"/>
        <v>2969.552034</v>
      </c>
      <c r="AF228" s="57">
        <f t="shared" si="103"/>
        <v>4510.239679</v>
      </c>
      <c r="AG228" s="57">
        <f t="shared" si="103"/>
        <v>6025.304705</v>
      </c>
      <c r="AH228" s="57">
        <f t="shared" si="103"/>
        <v>7610.637881</v>
      </c>
      <c r="AI228" s="57">
        <f t="shared" si="103"/>
        <v>9171.497951</v>
      </c>
      <c r="AJ228" s="57">
        <f t="shared" si="103"/>
        <v>10803.86925</v>
      </c>
      <c r="AK228" s="57">
        <f t="shared" si="103"/>
        <v>12413.10757</v>
      </c>
      <c r="AL228" s="57">
        <f t="shared" si="103"/>
        <v>14095.29798</v>
      </c>
      <c r="AM228" s="57">
        <f t="shared" si="103"/>
        <v>15755.9009</v>
      </c>
      <c r="AN228" s="57">
        <f t="shared" si="103"/>
        <v>17491.11021</v>
      </c>
      <c r="AO228" s="57">
        <f t="shared" si="103"/>
        <v>19206.4995</v>
      </c>
      <c r="AP228" s="57">
        <f t="shared" si="103"/>
        <v>12493.02766</v>
      </c>
      <c r="AQ228" s="57">
        <f t="shared" si="103"/>
        <v>12128.64768</v>
      </c>
      <c r="AR228" s="57">
        <f t="shared" si="103"/>
        <v>11774.89546</v>
      </c>
      <c r="AS228" s="57">
        <f t="shared" si="103"/>
        <v>11431.46101</v>
      </c>
      <c r="AT228" s="57">
        <f t="shared" si="103"/>
        <v>11098.0434</v>
      </c>
      <c r="AU228" s="57">
        <f t="shared" si="103"/>
        <v>10774.35046</v>
      </c>
      <c r="AV228" s="57">
        <f t="shared" si="103"/>
        <v>10460.09857</v>
      </c>
      <c r="AW228" s="57">
        <f t="shared" si="103"/>
        <v>10155.01237</v>
      </c>
      <c r="AX228" s="57">
        <f t="shared" si="103"/>
        <v>9858.824505</v>
      </c>
      <c r="AY228" s="57">
        <f t="shared" si="103"/>
        <v>9571.275457</v>
      </c>
      <c r="AZ228" s="57">
        <f t="shared" si="103"/>
        <v>9292.113256</v>
      </c>
      <c r="BA228" s="57">
        <f t="shared" si="103"/>
        <v>9021.093286</v>
      </c>
      <c r="BB228" s="57">
        <f t="shared" si="103"/>
        <v>4397.782977</v>
      </c>
      <c r="BC228" s="57">
        <f t="shared" si="103"/>
        <v>4287.838403</v>
      </c>
      <c r="BD228" s="57">
        <f t="shared" si="103"/>
        <v>4180.642443</v>
      </c>
      <c r="BE228" s="57">
        <f t="shared" si="103"/>
        <v>4076.126381</v>
      </c>
      <c r="BF228" s="57">
        <f t="shared" si="103"/>
        <v>3974.223222</v>
      </c>
      <c r="BG228" s="57">
        <f t="shared" si="103"/>
        <v>3874.867641</v>
      </c>
      <c r="BH228" s="57">
        <f t="shared" si="103"/>
        <v>3777.99595</v>
      </c>
      <c r="BI228" s="57">
        <f t="shared" si="103"/>
        <v>3683.546052</v>
      </c>
      <c r="BJ228" s="57">
        <f t="shared" si="103"/>
        <v>3591.4574</v>
      </c>
      <c r="BK228" s="57">
        <f t="shared" si="103"/>
        <v>3501.670965</v>
      </c>
      <c r="BL228" s="57">
        <f t="shared" si="103"/>
        <v>3414.129191</v>
      </c>
      <c r="BM228" s="57">
        <f t="shared" si="103"/>
        <v>3328.775961</v>
      </c>
    </row>
    <row r="229" ht="14.25" customHeight="1">
      <c r="B229" s="206" t="str">
        <f t="shared" si="101"/>
        <v>B2B - Enterprise Customers (year 4)</v>
      </c>
      <c r="C229" s="206"/>
      <c r="F229" s="57">
        <f t="shared" ref="F229:BM229" si="104">+F216*F222*F$211</f>
        <v>0</v>
      </c>
      <c r="G229" s="57">
        <f t="shared" si="104"/>
        <v>0</v>
      </c>
      <c r="H229" s="57">
        <f t="shared" si="104"/>
        <v>0</v>
      </c>
      <c r="I229" s="57">
        <f t="shared" si="104"/>
        <v>0</v>
      </c>
      <c r="J229" s="57">
        <f t="shared" si="104"/>
        <v>0</v>
      </c>
      <c r="K229" s="57">
        <f t="shared" si="104"/>
        <v>0</v>
      </c>
      <c r="L229" s="57">
        <f t="shared" si="104"/>
        <v>0</v>
      </c>
      <c r="M229" s="57">
        <f t="shared" si="104"/>
        <v>0</v>
      </c>
      <c r="N229" s="57">
        <f t="shared" si="104"/>
        <v>0</v>
      </c>
      <c r="O229" s="57">
        <f t="shared" si="104"/>
        <v>0</v>
      </c>
      <c r="P229" s="57">
        <f t="shared" si="104"/>
        <v>0</v>
      </c>
      <c r="Q229" s="57">
        <f t="shared" si="104"/>
        <v>0</v>
      </c>
      <c r="R229" s="57">
        <f t="shared" si="104"/>
        <v>0</v>
      </c>
      <c r="S229" s="57">
        <f t="shared" si="104"/>
        <v>0</v>
      </c>
      <c r="T229" s="57">
        <f t="shared" si="104"/>
        <v>0</v>
      </c>
      <c r="U229" s="57">
        <f t="shared" si="104"/>
        <v>0</v>
      </c>
      <c r="V229" s="57">
        <f t="shared" si="104"/>
        <v>0</v>
      </c>
      <c r="W229" s="57">
        <f t="shared" si="104"/>
        <v>0</v>
      </c>
      <c r="X229" s="57">
        <f t="shared" si="104"/>
        <v>0</v>
      </c>
      <c r="Y229" s="57">
        <f t="shared" si="104"/>
        <v>0</v>
      </c>
      <c r="Z229" s="57">
        <f t="shared" si="104"/>
        <v>0</v>
      </c>
      <c r="AA229" s="57">
        <f t="shared" si="104"/>
        <v>0</v>
      </c>
      <c r="AB229" s="57">
        <f t="shared" si="104"/>
        <v>0</v>
      </c>
      <c r="AC229" s="57">
        <f t="shared" si="104"/>
        <v>0</v>
      </c>
      <c r="AD229" s="57">
        <f t="shared" si="104"/>
        <v>0</v>
      </c>
      <c r="AE229" s="57">
        <f t="shared" si="104"/>
        <v>0</v>
      </c>
      <c r="AF229" s="57">
        <f t="shared" si="104"/>
        <v>0</v>
      </c>
      <c r="AG229" s="57">
        <f t="shared" si="104"/>
        <v>0</v>
      </c>
      <c r="AH229" s="57">
        <f t="shared" si="104"/>
        <v>0</v>
      </c>
      <c r="AI229" s="57">
        <f t="shared" si="104"/>
        <v>0</v>
      </c>
      <c r="AJ229" s="57">
        <f t="shared" si="104"/>
        <v>0</v>
      </c>
      <c r="AK229" s="57">
        <f t="shared" si="104"/>
        <v>0</v>
      </c>
      <c r="AL229" s="57">
        <f t="shared" si="104"/>
        <v>0</v>
      </c>
      <c r="AM229" s="57">
        <f t="shared" si="104"/>
        <v>0</v>
      </c>
      <c r="AN229" s="57">
        <f t="shared" si="104"/>
        <v>0</v>
      </c>
      <c r="AO229" s="57">
        <f t="shared" si="104"/>
        <v>0</v>
      </c>
      <c r="AP229" s="57">
        <f t="shared" si="104"/>
        <v>2420.022894</v>
      </c>
      <c r="AQ229" s="57">
        <f t="shared" si="104"/>
        <v>4802.512702</v>
      </c>
      <c r="AR229" s="57">
        <f t="shared" si="104"/>
        <v>7243.636177</v>
      </c>
      <c r="AS229" s="57">
        <f t="shared" si="104"/>
        <v>9649.308088</v>
      </c>
      <c r="AT229" s="57">
        <f t="shared" si="104"/>
        <v>12115.74235</v>
      </c>
      <c r="AU229" s="57">
        <f t="shared" si="104"/>
        <v>14548.90385</v>
      </c>
      <c r="AV229" s="57">
        <f t="shared" si="104"/>
        <v>17045.05963</v>
      </c>
      <c r="AW229" s="57">
        <f t="shared" si="104"/>
        <v>19510.23081</v>
      </c>
      <c r="AX229" s="57">
        <f t="shared" si="104"/>
        <v>22040.74392</v>
      </c>
      <c r="AY229" s="57">
        <f t="shared" si="104"/>
        <v>24542.68286</v>
      </c>
      <c r="AZ229" s="57">
        <f t="shared" si="104"/>
        <v>27112.44034</v>
      </c>
      <c r="BA229" s="57">
        <f t="shared" si="104"/>
        <v>29656.16999</v>
      </c>
      <c r="BB229" s="57">
        <f t="shared" si="104"/>
        <v>19372.89305</v>
      </c>
      <c r="BC229" s="57">
        <f t="shared" si="104"/>
        <v>18888.57072</v>
      </c>
      <c r="BD229" s="57">
        <f t="shared" si="104"/>
        <v>18416.35645</v>
      </c>
      <c r="BE229" s="57">
        <f t="shared" si="104"/>
        <v>17955.94754</v>
      </c>
      <c r="BF229" s="57">
        <f t="shared" si="104"/>
        <v>17507.04885</v>
      </c>
      <c r="BG229" s="57">
        <f t="shared" si="104"/>
        <v>17069.37263</v>
      </c>
      <c r="BH229" s="57">
        <f t="shared" si="104"/>
        <v>16642.63832</v>
      </c>
      <c r="BI229" s="57">
        <f t="shared" si="104"/>
        <v>16226.57236</v>
      </c>
      <c r="BJ229" s="57">
        <f t="shared" si="104"/>
        <v>15820.90805</v>
      </c>
      <c r="BK229" s="57">
        <f t="shared" si="104"/>
        <v>15425.38535</v>
      </c>
      <c r="BL229" s="57">
        <f t="shared" si="104"/>
        <v>15039.75071</v>
      </c>
      <c r="BM229" s="57">
        <f t="shared" si="104"/>
        <v>14663.75695</v>
      </c>
    </row>
    <row r="230" ht="14.25" customHeight="1">
      <c r="B230" s="206" t="str">
        <f t="shared" si="101"/>
        <v>B2B - Enterprise Customers (year 5)</v>
      </c>
      <c r="C230" s="206"/>
      <c r="F230" s="57">
        <f t="shared" ref="F230:BM230" si="105">+F217*F223*F$211</f>
        <v>0</v>
      </c>
      <c r="G230" s="57">
        <f t="shared" si="105"/>
        <v>0</v>
      </c>
      <c r="H230" s="57">
        <f t="shared" si="105"/>
        <v>0</v>
      </c>
      <c r="I230" s="57">
        <f t="shared" si="105"/>
        <v>0</v>
      </c>
      <c r="J230" s="57">
        <f t="shared" si="105"/>
        <v>0</v>
      </c>
      <c r="K230" s="57">
        <f t="shared" si="105"/>
        <v>0</v>
      </c>
      <c r="L230" s="57">
        <f t="shared" si="105"/>
        <v>0</v>
      </c>
      <c r="M230" s="57">
        <f t="shared" si="105"/>
        <v>0</v>
      </c>
      <c r="N230" s="57">
        <f t="shared" si="105"/>
        <v>0</v>
      </c>
      <c r="O230" s="57">
        <f t="shared" si="105"/>
        <v>0</v>
      </c>
      <c r="P230" s="57">
        <f t="shared" si="105"/>
        <v>0</v>
      </c>
      <c r="Q230" s="57">
        <f t="shared" si="105"/>
        <v>0</v>
      </c>
      <c r="R230" s="57">
        <f t="shared" si="105"/>
        <v>0</v>
      </c>
      <c r="S230" s="57">
        <f t="shared" si="105"/>
        <v>0</v>
      </c>
      <c r="T230" s="57">
        <f t="shared" si="105"/>
        <v>0</v>
      </c>
      <c r="U230" s="57">
        <f t="shared" si="105"/>
        <v>0</v>
      </c>
      <c r="V230" s="57">
        <f t="shared" si="105"/>
        <v>0</v>
      </c>
      <c r="W230" s="57">
        <f t="shared" si="105"/>
        <v>0</v>
      </c>
      <c r="X230" s="57">
        <f t="shared" si="105"/>
        <v>0</v>
      </c>
      <c r="Y230" s="57">
        <f t="shared" si="105"/>
        <v>0</v>
      </c>
      <c r="Z230" s="57">
        <f t="shared" si="105"/>
        <v>0</v>
      </c>
      <c r="AA230" s="57">
        <f t="shared" si="105"/>
        <v>0</v>
      </c>
      <c r="AB230" s="57">
        <f t="shared" si="105"/>
        <v>0</v>
      </c>
      <c r="AC230" s="57">
        <f t="shared" si="105"/>
        <v>0</v>
      </c>
      <c r="AD230" s="57">
        <f t="shared" si="105"/>
        <v>0</v>
      </c>
      <c r="AE230" s="57">
        <f t="shared" si="105"/>
        <v>0</v>
      </c>
      <c r="AF230" s="57">
        <f t="shared" si="105"/>
        <v>0</v>
      </c>
      <c r="AG230" s="57">
        <f t="shared" si="105"/>
        <v>0</v>
      </c>
      <c r="AH230" s="57">
        <f t="shared" si="105"/>
        <v>0</v>
      </c>
      <c r="AI230" s="57">
        <f t="shared" si="105"/>
        <v>0</v>
      </c>
      <c r="AJ230" s="57">
        <f t="shared" si="105"/>
        <v>0</v>
      </c>
      <c r="AK230" s="57">
        <f t="shared" si="105"/>
        <v>0</v>
      </c>
      <c r="AL230" s="57">
        <f t="shared" si="105"/>
        <v>0</v>
      </c>
      <c r="AM230" s="57">
        <f t="shared" si="105"/>
        <v>0</v>
      </c>
      <c r="AN230" s="57">
        <f t="shared" si="105"/>
        <v>0</v>
      </c>
      <c r="AO230" s="57">
        <f t="shared" si="105"/>
        <v>0</v>
      </c>
      <c r="AP230" s="57">
        <f t="shared" si="105"/>
        <v>0</v>
      </c>
      <c r="AQ230" s="57">
        <f t="shared" si="105"/>
        <v>0</v>
      </c>
      <c r="AR230" s="57">
        <f t="shared" si="105"/>
        <v>0</v>
      </c>
      <c r="AS230" s="57">
        <f t="shared" si="105"/>
        <v>0</v>
      </c>
      <c r="AT230" s="57">
        <f t="shared" si="105"/>
        <v>0</v>
      </c>
      <c r="AU230" s="57">
        <f t="shared" si="105"/>
        <v>0</v>
      </c>
      <c r="AV230" s="57">
        <f t="shared" si="105"/>
        <v>0</v>
      </c>
      <c r="AW230" s="57">
        <f t="shared" si="105"/>
        <v>0</v>
      </c>
      <c r="AX230" s="57">
        <f t="shared" si="105"/>
        <v>0</v>
      </c>
      <c r="AY230" s="57">
        <f t="shared" si="105"/>
        <v>0</v>
      </c>
      <c r="AZ230" s="57">
        <f t="shared" si="105"/>
        <v>0</v>
      </c>
      <c r="BA230" s="57">
        <f t="shared" si="105"/>
        <v>0</v>
      </c>
      <c r="BB230" s="57">
        <f t="shared" si="105"/>
        <v>3459.997034</v>
      </c>
      <c r="BC230" s="57">
        <f t="shared" si="105"/>
        <v>6872.606552</v>
      </c>
      <c r="BD230" s="57">
        <f t="shared" si="105"/>
        <v>10333.93662</v>
      </c>
      <c r="BE230" s="57">
        <f t="shared" si="105"/>
        <v>13750.22779</v>
      </c>
      <c r="BF230" s="57">
        <f t="shared" si="105"/>
        <v>17217.60086</v>
      </c>
      <c r="BG230" s="57">
        <f t="shared" si="105"/>
        <v>20642.31098</v>
      </c>
      <c r="BH230" s="57">
        <f t="shared" si="105"/>
        <v>24120.49534</v>
      </c>
      <c r="BI230" s="57">
        <f t="shared" si="105"/>
        <v>27558.42736</v>
      </c>
      <c r="BJ230" s="57">
        <f t="shared" si="105"/>
        <v>31052.26441</v>
      </c>
      <c r="BK230" s="57">
        <f t="shared" si="105"/>
        <v>34508.30197</v>
      </c>
      <c r="BL230" s="57">
        <f t="shared" si="105"/>
        <v>38022.72142</v>
      </c>
      <c r="BM230" s="57">
        <f t="shared" si="105"/>
        <v>41501.84418</v>
      </c>
    </row>
    <row r="231" ht="14.25" customHeight="1">
      <c r="B231" s="206"/>
      <c r="C231" s="206"/>
      <c r="F231" s="57">
        <f t="shared" ref="F231:BM231" si="106">SUM(F226:F230)</f>
        <v>62.5</v>
      </c>
      <c r="G231" s="57">
        <f t="shared" si="106"/>
        <v>222.3958333</v>
      </c>
      <c r="H231" s="57">
        <f t="shared" si="106"/>
        <v>382.5043403</v>
      </c>
      <c r="I231" s="57">
        <f t="shared" si="106"/>
        <v>543.5041594</v>
      </c>
      <c r="J231" s="57">
        <f t="shared" si="106"/>
        <v>799.8644028</v>
      </c>
      <c r="K231" s="57">
        <f t="shared" si="106"/>
        <v>1054.693594</v>
      </c>
      <c r="L231" s="57">
        <f t="shared" si="106"/>
        <v>1308.97059</v>
      </c>
      <c r="M231" s="57">
        <f t="shared" si="106"/>
        <v>1657.474968</v>
      </c>
      <c r="N231" s="57">
        <f t="shared" si="106"/>
        <v>2003.637812</v>
      </c>
      <c r="O231" s="57">
        <f t="shared" si="106"/>
        <v>2348.774633</v>
      </c>
      <c r="P231" s="57">
        <f t="shared" si="106"/>
        <v>2788.017927</v>
      </c>
      <c r="Q231" s="57">
        <f t="shared" si="106"/>
        <v>3225.170308</v>
      </c>
      <c r="R231" s="57">
        <f t="shared" si="106"/>
        <v>2740.208944</v>
      </c>
      <c r="S231" s="57">
        <f t="shared" si="106"/>
        <v>3313.158529</v>
      </c>
      <c r="T231" s="57">
        <f t="shared" si="106"/>
        <v>3974.929099</v>
      </c>
      <c r="U231" s="57">
        <f t="shared" si="106"/>
        <v>4629.764393</v>
      </c>
      <c r="V231" s="57">
        <f t="shared" si="106"/>
        <v>5373.104975</v>
      </c>
      <c r="W231" s="57">
        <f t="shared" si="106"/>
        <v>6109.426824</v>
      </c>
      <c r="X231" s="57">
        <f t="shared" si="106"/>
        <v>6934.411668</v>
      </c>
      <c r="Y231" s="57">
        <f t="shared" si="106"/>
        <v>7752.786647</v>
      </c>
      <c r="Z231" s="57">
        <f t="shared" si="106"/>
        <v>8660.495798</v>
      </c>
      <c r="AA231" s="57">
        <f t="shared" si="106"/>
        <v>9562.540948</v>
      </c>
      <c r="AB231" s="57">
        <f t="shared" si="106"/>
        <v>10555.1545</v>
      </c>
      <c r="AC231" s="57">
        <f t="shared" si="106"/>
        <v>11543.64176</v>
      </c>
      <c r="AD231" s="57">
        <f t="shared" si="106"/>
        <v>8750.033404</v>
      </c>
      <c r="AE231" s="57">
        <f t="shared" si="106"/>
        <v>9979.780113</v>
      </c>
      <c r="AF231" s="57">
        <f t="shared" si="106"/>
        <v>11286.79349</v>
      </c>
      <c r="AG231" s="57">
        <f t="shared" si="106"/>
        <v>12575.97339</v>
      </c>
      <c r="AH231" s="57">
        <f t="shared" si="106"/>
        <v>13942.95094</v>
      </c>
      <c r="AI231" s="57">
        <f t="shared" si="106"/>
        <v>15292.73391</v>
      </c>
      <c r="AJ231" s="57">
        <f t="shared" si="106"/>
        <v>16721.06401</v>
      </c>
      <c r="AK231" s="57">
        <f t="shared" si="106"/>
        <v>18133.0625</v>
      </c>
      <c r="AL231" s="57">
        <f t="shared" si="106"/>
        <v>19624.58775</v>
      </c>
      <c r="AM231" s="57">
        <f t="shared" si="106"/>
        <v>21100.88101</v>
      </c>
      <c r="AN231" s="57">
        <f t="shared" si="106"/>
        <v>22657.92432</v>
      </c>
      <c r="AO231" s="57">
        <f t="shared" si="106"/>
        <v>24201.08647</v>
      </c>
      <c r="AP231" s="57">
        <f t="shared" si="106"/>
        <v>17558.22643</v>
      </c>
      <c r="AQ231" s="57">
        <f t="shared" si="106"/>
        <v>19499.1853</v>
      </c>
      <c r="AR231" s="57">
        <f t="shared" si="106"/>
        <v>21511.65582</v>
      </c>
      <c r="AS231" s="57">
        <f t="shared" si="106"/>
        <v>23501.17716</v>
      </c>
      <c r="AT231" s="57">
        <f t="shared" si="106"/>
        <v>25563.59858</v>
      </c>
      <c r="AU231" s="57">
        <f t="shared" si="106"/>
        <v>27604.53093</v>
      </c>
      <c r="AV231" s="57">
        <f t="shared" si="106"/>
        <v>29719.89759</v>
      </c>
      <c r="AW231" s="57">
        <f t="shared" si="106"/>
        <v>31815.386</v>
      </c>
      <c r="AX231" s="57">
        <f t="shared" si="106"/>
        <v>33986.99875</v>
      </c>
      <c r="AY231" s="57">
        <f t="shared" si="106"/>
        <v>36140.50526</v>
      </c>
      <c r="AZ231" s="57">
        <f t="shared" si="106"/>
        <v>38371.99292</v>
      </c>
      <c r="BA231" s="57">
        <f t="shared" si="106"/>
        <v>40587.31895</v>
      </c>
      <c r="BB231" s="57">
        <f t="shared" si="106"/>
        <v>29092.97734</v>
      </c>
      <c r="BC231" s="57">
        <f t="shared" si="106"/>
        <v>31864.76235</v>
      </c>
      <c r="BD231" s="57">
        <f t="shared" si="106"/>
        <v>34701.28852</v>
      </c>
      <c r="BE231" s="57">
        <f t="shared" si="106"/>
        <v>37508.39589</v>
      </c>
      <c r="BF231" s="57">
        <f t="shared" si="106"/>
        <v>40381.81476</v>
      </c>
      <c r="BG231" s="57">
        <f t="shared" si="106"/>
        <v>43227.41953</v>
      </c>
      <c r="BH231" s="57">
        <f t="shared" si="106"/>
        <v>46140.97618</v>
      </c>
      <c r="BI231" s="57">
        <f t="shared" si="106"/>
        <v>49028.39618</v>
      </c>
      <c r="BJ231" s="57">
        <f t="shared" si="106"/>
        <v>51985.48401</v>
      </c>
      <c r="BK231" s="57">
        <f t="shared" si="106"/>
        <v>54918.19108</v>
      </c>
      <c r="BL231" s="57">
        <f t="shared" si="106"/>
        <v>57922.3633</v>
      </c>
      <c r="BM231" s="57">
        <f t="shared" si="106"/>
        <v>60903.99502</v>
      </c>
    </row>
    <row r="232" ht="14.25" customHeight="1">
      <c r="B232" s="206"/>
      <c r="C232" s="206"/>
      <c r="D232" s="178" t="s">
        <v>414</v>
      </c>
    </row>
    <row r="233" ht="14.25" customHeight="1">
      <c r="B233" s="206" t="s">
        <v>417</v>
      </c>
      <c r="C233" s="206"/>
      <c r="D233" s="13">
        <v>1.0</v>
      </c>
      <c r="E233" s="193">
        <f>+Assumptions!I70</f>
        <v>0.03</v>
      </c>
      <c r="F233" s="48">
        <f t="shared" ref="F233:BM233" si="107">+INDEX($E233:$E237,MATCH(F$4,$D233:$D237))</f>
        <v>0.03</v>
      </c>
      <c r="G233" s="48">
        <f t="shared" si="107"/>
        <v>0.03</v>
      </c>
      <c r="H233" s="48">
        <f t="shared" si="107"/>
        <v>0.03</v>
      </c>
      <c r="I233" s="48">
        <f t="shared" si="107"/>
        <v>0.03</v>
      </c>
      <c r="J233" s="48">
        <f t="shared" si="107"/>
        <v>0.03</v>
      </c>
      <c r="K233" s="48">
        <f t="shared" si="107"/>
        <v>0.03</v>
      </c>
      <c r="L233" s="48">
        <f t="shared" si="107"/>
        <v>0.03</v>
      </c>
      <c r="M233" s="48">
        <f t="shared" si="107"/>
        <v>0.03</v>
      </c>
      <c r="N233" s="48">
        <f t="shared" si="107"/>
        <v>0.03</v>
      </c>
      <c r="O233" s="48">
        <f t="shared" si="107"/>
        <v>0.03</v>
      </c>
      <c r="P233" s="48">
        <f t="shared" si="107"/>
        <v>0.03</v>
      </c>
      <c r="Q233" s="48">
        <f t="shared" si="107"/>
        <v>0.03</v>
      </c>
      <c r="R233" s="48">
        <f t="shared" si="107"/>
        <v>0.0201</v>
      </c>
      <c r="S233" s="48">
        <f t="shared" si="107"/>
        <v>0.0201</v>
      </c>
      <c r="T233" s="48">
        <f t="shared" si="107"/>
        <v>0.0201</v>
      </c>
      <c r="U233" s="48">
        <f t="shared" si="107"/>
        <v>0.0201</v>
      </c>
      <c r="V233" s="48">
        <f t="shared" si="107"/>
        <v>0.0201</v>
      </c>
      <c r="W233" s="48">
        <f t="shared" si="107"/>
        <v>0.0201</v>
      </c>
      <c r="X233" s="48">
        <f t="shared" si="107"/>
        <v>0.0201</v>
      </c>
      <c r="Y233" s="48">
        <f t="shared" si="107"/>
        <v>0.0201</v>
      </c>
      <c r="Z233" s="48">
        <f t="shared" si="107"/>
        <v>0.0201</v>
      </c>
      <c r="AA233" s="48">
        <f t="shared" si="107"/>
        <v>0.0201</v>
      </c>
      <c r="AB233" s="48">
        <f t="shared" si="107"/>
        <v>0.0201</v>
      </c>
      <c r="AC233" s="48">
        <f t="shared" si="107"/>
        <v>0.0201</v>
      </c>
      <c r="AD233" s="48">
        <f t="shared" si="107"/>
        <v>0.01005</v>
      </c>
      <c r="AE233" s="48">
        <f t="shared" si="107"/>
        <v>0.01005</v>
      </c>
      <c r="AF233" s="48">
        <f t="shared" si="107"/>
        <v>0.01005</v>
      </c>
      <c r="AG233" s="48">
        <f t="shared" si="107"/>
        <v>0.01005</v>
      </c>
      <c r="AH233" s="48">
        <f t="shared" si="107"/>
        <v>0.01005</v>
      </c>
      <c r="AI233" s="48">
        <f t="shared" si="107"/>
        <v>0.01005</v>
      </c>
      <c r="AJ233" s="48">
        <f t="shared" si="107"/>
        <v>0.01005</v>
      </c>
      <c r="AK233" s="48">
        <f t="shared" si="107"/>
        <v>0.01005</v>
      </c>
      <c r="AL233" s="48">
        <f t="shared" si="107"/>
        <v>0.01005</v>
      </c>
      <c r="AM233" s="48">
        <f t="shared" si="107"/>
        <v>0.01005</v>
      </c>
      <c r="AN233" s="48">
        <f t="shared" si="107"/>
        <v>0.01005</v>
      </c>
      <c r="AO233" s="48">
        <f t="shared" si="107"/>
        <v>0.01005</v>
      </c>
      <c r="AP233" s="48">
        <f t="shared" si="107"/>
        <v>0.01005</v>
      </c>
      <c r="AQ233" s="48">
        <f t="shared" si="107"/>
        <v>0.01005</v>
      </c>
      <c r="AR233" s="48">
        <f t="shared" si="107"/>
        <v>0.01005</v>
      </c>
      <c r="AS233" s="48">
        <f t="shared" si="107"/>
        <v>0.01005</v>
      </c>
      <c r="AT233" s="48">
        <f t="shared" si="107"/>
        <v>0.01005</v>
      </c>
      <c r="AU233" s="48">
        <f t="shared" si="107"/>
        <v>0.01005</v>
      </c>
      <c r="AV233" s="48">
        <f t="shared" si="107"/>
        <v>0.01005</v>
      </c>
      <c r="AW233" s="48">
        <f t="shared" si="107"/>
        <v>0.01005</v>
      </c>
      <c r="AX233" s="48">
        <f t="shared" si="107"/>
        <v>0.01005</v>
      </c>
      <c r="AY233" s="48">
        <f t="shared" si="107"/>
        <v>0.01005</v>
      </c>
      <c r="AZ233" s="48">
        <f t="shared" si="107"/>
        <v>0.01005</v>
      </c>
      <c r="BA233" s="48">
        <f t="shared" si="107"/>
        <v>0.01005</v>
      </c>
      <c r="BB233" s="48">
        <f t="shared" si="107"/>
        <v>0.01005</v>
      </c>
      <c r="BC233" s="48">
        <f t="shared" si="107"/>
        <v>0.01005</v>
      </c>
      <c r="BD233" s="48">
        <f t="shared" si="107"/>
        <v>0.01005</v>
      </c>
      <c r="BE233" s="48">
        <f t="shared" si="107"/>
        <v>0.01005</v>
      </c>
      <c r="BF233" s="48">
        <f t="shared" si="107"/>
        <v>0.01005</v>
      </c>
      <c r="BG233" s="48">
        <f t="shared" si="107"/>
        <v>0.01005</v>
      </c>
      <c r="BH233" s="48">
        <f t="shared" si="107"/>
        <v>0.01005</v>
      </c>
      <c r="BI233" s="48">
        <f t="shared" si="107"/>
        <v>0.01005</v>
      </c>
      <c r="BJ233" s="48">
        <f t="shared" si="107"/>
        <v>0.01005</v>
      </c>
      <c r="BK233" s="48">
        <f t="shared" si="107"/>
        <v>0.01005</v>
      </c>
      <c r="BL233" s="48">
        <f t="shared" si="107"/>
        <v>0.01005</v>
      </c>
      <c r="BM233" s="48">
        <f t="shared" si="107"/>
        <v>0.01005</v>
      </c>
      <c r="BN233" s="48"/>
      <c r="BO233" s="48"/>
      <c r="BP233" s="48"/>
      <c r="BQ233" s="48"/>
      <c r="BR233" s="48"/>
      <c r="BS233" s="48"/>
      <c r="BT233" s="48"/>
      <c r="BU233" s="48"/>
      <c r="BV233" s="48"/>
      <c r="BW233" s="48"/>
      <c r="BX233" s="48"/>
      <c r="BY233" s="48"/>
      <c r="BZ233" s="48"/>
      <c r="CA233" s="48"/>
      <c r="CB233" s="48"/>
      <c r="CC233" s="48"/>
      <c r="CD233" s="48"/>
      <c r="CE233" s="48"/>
      <c r="CF233" s="48"/>
      <c r="CG233" s="48"/>
    </row>
    <row r="234" ht="14.25" customHeight="1">
      <c r="B234" s="206" t="s">
        <v>417</v>
      </c>
      <c r="C234" s="206"/>
      <c r="D234" s="13">
        <f t="shared" ref="D234:D237" si="109">+D233+1</f>
        <v>2</v>
      </c>
      <c r="E234" s="193">
        <f>+E233*(1-Assumptions!$I$74)</f>
        <v>0.0201</v>
      </c>
      <c r="F234" s="48"/>
      <c r="G234" s="48"/>
      <c r="H234" s="48"/>
      <c r="I234" s="48"/>
      <c r="J234" s="48"/>
      <c r="K234" s="48"/>
      <c r="L234" s="48"/>
      <c r="M234" s="48"/>
      <c r="N234" s="48"/>
      <c r="O234" s="48"/>
      <c r="P234" s="48"/>
      <c r="Q234" s="48"/>
      <c r="R234" s="48">
        <f t="shared" ref="R234:BM234" si="108">+F233</f>
        <v>0.03</v>
      </c>
      <c r="S234" s="48">
        <f t="shared" si="108"/>
        <v>0.03</v>
      </c>
      <c r="T234" s="48">
        <f t="shared" si="108"/>
        <v>0.03</v>
      </c>
      <c r="U234" s="48">
        <f t="shared" si="108"/>
        <v>0.03</v>
      </c>
      <c r="V234" s="48">
        <f t="shared" si="108"/>
        <v>0.03</v>
      </c>
      <c r="W234" s="48">
        <f t="shared" si="108"/>
        <v>0.03</v>
      </c>
      <c r="X234" s="48">
        <f t="shared" si="108"/>
        <v>0.03</v>
      </c>
      <c r="Y234" s="48">
        <f t="shared" si="108"/>
        <v>0.03</v>
      </c>
      <c r="Z234" s="48">
        <f t="shared" si="108"/>
        <v>0.03</v>
      </c>
      <c r="AA234" s="48">
        <f t="shared" si="108"/>
        <v>0.03</v>
      </c>
      <c r="AB234" s="48">
        <f t="shared" si="108"/>
        <v>0.03</v>
      </c>
      <c r="AC234" s="48">
        <f t="shared" si="108"/>
        <v>0.03</v>
      </c>
      <c r="AD234" s="48">
        <f t="shared" si="108"/>
        <v>0.0201</v>
      </c>
      <c r="AE234" s="48">
        <f t="shared" si="108"/>
        <v>0.0201</v>
      </c>
      <c r="AF234" s="48">
        <f t="shared" si="108"/>
        <v>0.0201</v>
      </c>
      <c r="AG234" s="48">
        <f t="shared" si="108"/>
        <v>0.0201</v>
      </c>
      <c r="AH234" s="48">
        <f t="shared" si="108"/>
        <v>0.0201</v>
      </c>
      <c r="AI234" s="48">
        <f t="shared" si="108"/>
        <v>0.0201</v>
      </c>
      <c r="AJ234" s="48">
        <f t="shared" si="108"/>
        <v>0.0201</v>
      </c>
      <c r="AK234" s="48">
        <f t="shared" si="108"/>
        <v>0.0201</v>
      </c>
      <c r="AL234" s="48">
        <f t="shared" si="108"/>
        <v>0.0201</v>
      </c>
      <c r="AM234" s="48">
        <f t="shared" si="108"/>
        <v>0.0201</v>
      </c>
      <c r="AN234" s="48">
        <f t="shared" si="108"/>
        <v>0.0201</v>
      </c>
      <c r="AO234" s="48">
        <f t="shared" si="108"/>
        <v>0.0201</v>
      </c>
      <c r="AP234" s="48">
        <f t="shared" si="108"/>
        <v>0.01005</v>
      </c>
      <c r="AQ234" s="48">
        <f t="shared" si="108"/>
        <v>0.01005</v>
      </c>
      <c r="AR234" s="48">
        <f t="shared" si="108"/>
        <v>0.01005</v>
      </c>
      <c r="AS234" s="48">
        <f t="shared" si="108"/>
        <v>0.01005</v>
      </c>
      <c r="AT234" s="48">
        <f t="shared" si="108"/>
        <v>0.01005</v>
      </c>
      <c r="AU234" s="48">
        <f t="shared" si="108"/>
        <v>0.01005</v>
      </c>
      <c r="AV234" s="48">
        <f t="shared" si="108"/>
        <v>0.01005</v>
      </c>
      <c r="AW234" s="48">
        <f t="shared" si="108"/>
        <v>0.01005</v>
      </c>
      <c r="AX234" s="48">
        <f t="shared" si="108"/>
        <v>0.01005</v>
      </c>
      <c r="AY234" s="48">
        <f t="shared" si="108"/>
        <v>0.01005</v>
      </c>
      <c r="AZ234" s="48">
        <f t="shared" si="108"/>
        <v>0.01005</v>
      </c>
      <c r="BA234" s="48">
        <f t="shared" si="108"/>
        <v>0.01005</v>
      </c>
      <c r="BB234" s="48">
        <f t="shared" si="108"/>
        <v>0.01005</v>
      </c>
      <c r="BC234" s="48">
        <f t="shared" si="108"/>
        <v>0.01005</v>
      </c>
      <c r="BD234" s="48">
        <f t="shared" si="108"/>
        <v>0.01005</v>
      </c>
      <c r="BE234" s="48">
        <f t="shared" si="108"/>
        <v>0.01005</v>
      </c>
      <c r="BF234" s="48">
        <f t="shared" si="108"/>
        <v>0.01005</v>
      </c>
      <c r="BG234" s="48">
        <f t="shared" si="108"/>
        <v>0.01005</v>
      </c>
      <c r="BH234" s="48">
        <f t="shared" si="108"/>
        <v>0.01005</v>
      </c>
      <c r="BI234" s="48">
        <f t="shared" si="108"/>
        <v>0.01005</v>
      </c>
      <c r="BJ234" s="48">
        <f t="shared" si="108"/>
        <v>0.01005</v>
      </c>
      <c r="BK234" s="48">
        <f t="shared" si="108"/>
        <v>0.01005</v>
      </c>
      <c r="BL234" s="48">
        <f t="shared" si="108"/>
        <v>0.01005</v>
      </c>
      <c r="BM234" s="48">
        <f t="shared" si="108"/>
        <v>0.01005</v>
      </c>
      <c r="BN234" s="48"/>
      <c r="BO234" s="48"/>
      <c r="BP234" s="48"/>
      <c r="BQ234" s="48"/>
      <c r="BR234" s="48"/>
      <c r="BS234" s="48"/>
      <c r="BT234" s="48"/>
      <c r="BU234" s="48"/>
      <c r="BV234" s="48"/>
      <c r="BW234" s="48"/>
      <c r="BX234" s="48"/>
      <c r="BY234" s="48"/>
      <c r="BZ234" s="48"/>
      <c r="CA234" s="48"/>
      <c r="CB234" s="48"/>
      <c r="CC234" s="48"/>
      <c r="CD234" s="48"/>
      <c r="CE234" s="48"/>
      <c r="CF234" s="48"/>
      <c r="CG234" s="48"/>
    </row>
    <row r="235" ht="14.25" customHeight="1">
      <c r="B235" s="206" t="s">
        <v>417</v>
      </c>
      <c r="C235" s="206"/>
      <c r="D235" s="13">
        <f t="shared" si="109"/>
        <v>3</v>
      </c>
      <c r="E235" s="193">
        <f>+E234*(1-Assumptions!$I$75)</f>
        <v>0.01005</v>
      </c>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f t="shared" ref="AD235:BM235" si="110">+R234</f>
        <v>0.03</v>
      </c>
      <c r="AE235" s="48">
        <f t="shared" si="110"/>
        <v>0.03</v>
      </c>
      <c r="AF235" s="48">
        <f t="shared" si="110"/>
        <v>0.03</v>
      </c>
      <c r="AG235" s="48">
        <f t="shared" si="110"/>
        <v>0.03</v>
      </c>
      <c r="AH235" s="48">
        <f t="shared" si="110"/>
        <v>0.03</v>
      </c>
      <c r="AI235" s="48">
        <f t="shared" si="110"/>
        <v>0.03</v>
      </c>
      <c r="AJ235" s="48">
        <f t="shared" si="110"/>
        <v>0.03</v>
      </c>
      <c r="AK235" s="48">
        <f t="shared" si="110"/>
        <v>0.03</v>
      </c>
      <c r="AL235" s="48">
        <f t="shared" si="110"/>
        <v>0.03</v>
      </c>
      <c r="AM235" s="48">
        <f t="shared" si="110"/>
        <v>0.03</v>
      </c>
      <c r="AN235" s="48">
        <f t="shared" si="110"/>
        <v>0.03</v>
      </c>
      <c r="AO235" s="48">
        <f t="shared" si="110"/>
        <v>0.03</v>
      </c>
      <c r="AP235" s="48">
        <f t="shared" si="110"/>
        <v>0.0201</v>
      </c>
      <c r="AQ235" s="48">
        <f t="shared" si="110"/>
        <v>0.0201</v>
      </c>
      <c r="AR235" s="48">
        <f t="shared" si="110"/>
        <v>0.0201</v>
      </c>
      <c r="AS235" s="48">
        <f t="shared" si="110"/>
        <v>0.0201</v>
      </c>
      <c r="AT235" s="48">
        <f t="shared" si="110"/>
        <v>0.0201</v>
      </c>
      <c r="AU235" s="48">
        <f t="shared" si="110"/>
        <v>0.0201</v>
      </c>
      <c r="AV235" s="48">
        <f t="shared" si="110"/>
        <v>0.0201</v>
      </c>
      <c r="AW235" s="48">
        <f t="shared" si="110"/>
        <v>0.0201</v>
      </c>
      <c r="AX235" s="48">
        <f t="shared" si="110"/>
        <v>0.0201</v>
      </c>
      <c r="AY235" s="48">
        <f t="shared" si="110"/>
        <v>0.0201</v>
      </c>
      <c r="AZ235" s="48">
        <f t="shared" si="110"/>
        <v>0.0201</v>
      </c>
      <c r="BA235" s="48">
        <f t="shared" si="110"/>
        <v>0.0201</v>
      </c>
      <c r="BB235" s="48">
        <f t="shared" si="110"/>
        <v>0.01005</v>
      </c>
      <c r="BC235" s="48">
        <f t="shared" si="110"/>
        <v>0.01005</v>
      </c>
      <c r="BD235" s="48">
        <f t="shared" si="110"/>
        <v>0.01005</v>
      </c>
      <c r="BE235" s="48">
        <f t="shared" si="110"/>
        <v>0.01005</v>
      </c>
      <c r="BF235" s="48">
        <f t="shared" si="110"/>
        <v>0.01005</v>
      </c>
      <c r="BG235" s="48">
        <f t="shared" si="110"/>
        <v>0.01005</v>
      </c>
      <c r="BH235" s="48">
        <f t="shared" si="110"/>
        <v>0.01005</v>
      </c>
      <c r="BI235" s="48">
        <f t="shared" si="110"/>
        <v>0.01005</v>
      </c>
      <c r="BJ235" s="48">
        <f t="shared" si="110"/>
        <v>0.01005</v>
      </c>
      <c r="BK235" s="48">
        <f t="shared" si="110"/>
        <v>0.01005</v>
      </c>
      <c r="BL235" s="48">
        <f t="shared" si="110"/>
        <v>0.01005</v>
      </c>
      <c r="BM235" s="48">
        <f t="shared" si="110"/>
        <v>0.01005</v>
      </c>
      <c r="BN235" s="48"/>
      <c r="BO235" s="48"/>
      <c r="BP235" s="48"/>
      <c r="BQ235" s="48"/>
      <c r="BR235" s="48"/>
      <c r="BS235" s="48"/>
      <c r="BT235" s="48"/>
      <c r="BU235" s="48"/>
      <c r="BV235" s="48"/>
      <c r="BW235" s="48"/>
      <c r="BX235" s="48"/>
      <c r="BY235" s="48"/>
      <c r="BZ235" s="48"/>
      <c r="CA235" s="48"/>
      <c r="CB235" s="48"/>
      <c r="CC235" s="48"/>
      <c r="CD235" s="48"/>
      <c r="CE235" s="48"/>
      <c r="CF235" s="48"/>
      <c r="CG235" s="48"/>
    </row>
    <row r="236" ht="14.25" customHeight="1">
      <c r="B236" s="206" t="s">
        <v>417</v>
      </c>
      <c r="C236" s="206"/>
      <c r="D236" s="13">
        <f t="shared" si="109"/>
        <v>4</v>
      </c>
      <c r="E236" s="48">
        <f t="shared" ref="E236:E237" si="112">+E235</f>
        <v>0.01005</v>
      </c>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f t="shared" ref="AP236:BM236" si="111">+AD235</f>
        <v>0.03</v>
      </c>
      <c r="AQ236" s="48">
        <f t="shared" si="111"/>
        <v>0.03</v>
      </c>
      <c r="AR236" s="48">
        <f t="shared" si="111"/>
        <v>0.03</v>
      </c>
      <c r="AS236" s="48">
        <f t="shared" si="111"/>
        <v>0.03</v>
      </c>
      <c r="AT236" s="48">
        <f t="shared" si="111"/>
        <v>0.03</v>
      </c>
      <c r="AU236" s="48">
        <f t="shared" si="111"/>
        <v>0.03</v>
      </c>
      <c r="AV236" s="48">
        <f t="shared" si="111"/>
        <v>0.03</v>
      </c>
      <c r="AW236" s="48">
        <f t="shared" si="111"/>
        <v>0.03</v>
      </c>
      <c r="AX236" s="48">
        <f t="shared" si="111"/>
        <v>0.03</v>
      </c>
      <c r="AY236" s="48">
        <f t="shared" si="111"/>
        <v>0.03</v>
      </c>
      <c r="AZ236" s="48">
        <f t="shared" si="111"/>
        <v>0.03</v>
      </c>
      <c r="BA236" s="48">
        <f t="shared" si="111"/>
        <v>0.03</v>
      </c>
      <c r="BB236" s="48">
        <f t="shared" si="111"/>
        <v>0.0201</v>
      </c>
      <c r="BC236" s="48">
        <f t="shared" si="111"/>
        <v>0.0201</v>
      </c>
      <c r="BD236" s="48">
        <f t="shared" si="111"/>
        <v>0.0201</v>
      </c>
      <c r="BE236" s="48">
        <f t="shared" si="111"/>
        <v>0.0201</v>
      </c>
      <c r="BF236" s="48">
        <f t="shared" si="111"/>
        <v>0.0201</v>
      </c>
      <c r="BG236" s="48">
        <f t="shared" si="111"/>
        <v>0.0201</v>
      </c>
      <c r="BH236" s="48">
        <f t="shared" si="111"/>
        <v>0.0201</v>
      </c>
      <c r="BI236" s="48">
        <f t="shared" si="111"/>
        <v>0.0201</v>
      </c>
      <c r="BJ236" s="48">
        <f t="shared" si="111"/>
        <v>0.0201</v>
      </c>
      <c r="BK236" s="48">
        <f t="shared" si="111"/>
        <v>0.0201</v>
      </c>
      <c r="BL236" s="48">
        <f t="shared" si="111"/>
        <v>0.0201</v>
      </c>
      <c r="BM236" s="48">
        <f t="shared" si="111"/>
        <v>0.0201</v>
      </c>
      <c r="BN236" s="48"/>
      <c r="BO236" s="48"/>
      <c r="BP236" s="48"/>
      <c r="BQ236" s="48"/>
      <c r="BR236" s="48"/>
      <c r="BS236" s="48"/>
      <c r="BT236" s="48"/>
      <c r="BU236" s="48"/>
      <c r="BV236" s="48"/>
      <c r="BW236" s="48"/>
      <c r="BX236" s="48"/>
      <c r="BY236" s="48"/>
      <c r="BZ236" s="48"/>
      <c r="CA236" s="48"/>
      <c r="CB236" s="48"/>
      <c r="CC236" s="48"/>
      <c r="CD236" s="48"/>
      <c r="CE236" s="48"/>
      <c r="CF236" s="48"/>
      <c r="CG236" s="48"/>
    </row>
    <row r="237" ht="14.25" customHeight="1">
      <c r="B237" s="206" t="s">
        <v>417</v>
      </c>
      <c r="C237" s="206"/>
      <c r="D237" s="13">
        <f t="shared" si="109"/>
        <v>5</v>
      </c>
      <c r="E237" s="48">
        <f t="shared" si="112"/>
        <v>0.01005</v>
      </c>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f t="shared" ref="BB237:BM237" si="113">+AP236</f>
        <v>0.03</v>
      </c>
      <c r="BC237" s="48">
        <f t="shared" si="113"/>
        <v>0.03</v>
      </c>
      <c r="BD237" s="48">
        <f t="shared" si="113"/>
        <v>0.03</v>
      </c>
      <c r="BE237" s="48">
        <f t="shared" si="113"/>
        <v>0.03</v>
      </c>
      <c r="BF237" s="48">
        <f t="shared" si="113"/>
        <v>0.03</v>
      </c>
      <c r="BG237" s="48">
        <f t="shared" si="113"/>
        <v>0.03</v>
      </c>
      <c r="BH237" s="48">
        <f t="shared" si="113"/>
        <v>0.03</v>
      </c>
      <c r="BI237" s="48">
        <f t="shared" si="113"/>
        <v>0.03</v>
      </c>
      <c r="BJ237" s="48">
        <f t="shared" si="113"/>
        <v>0.03</v>
      </c>
      <c r="BK237" s="48">
        <f t="shared" si="113"/>
        <v>0.03</v>
      </c>
      <c r="BL237" s="48">
        <f t="shared" si="113"/>
        <v>0.03</v>
      </c>
      <c r="BM237" s="48">
        <f t="shared" si="113"/>
        <v>0.03</v>
      </c>
      <c r="BN237" s="48"/>
      <c r="BO237" s="48"/>
      <c r="BP237" s="48"/>
      <c r="BQ237" s="48"/>
      <c r="BR237" s="48"/>
      <c r="BS237" s="48"/>
      <c r="BT237" s="48"/>
      <c r="BU237" s="48"/>
      <c r="BV237" s="48"/>
      <c r="BW237" s="48"/>
      <c r="BX237" s="48"/>
      <c r="BY237" s="48"/>
      <c r="BZ237" s="48"/>
      <c r="CA237" s="48"/>
      <c r="CB237" s="48"/>
      <c r="CC237" s="48"/>
      <c r="CD237" s="48"/>
      <c r="CE237" s="48"/>
      <c r="CF237" s="48"/>
      <c r="CG237" s="48"/>
    </row>
    <row r="238" ht="14.25" customHeight="1">
      <c r="B238" s="206"/>
      <c r="C238" s="206"/>
      <c r="E238" s="48"/>
      <c r="F238" s="48"/>
      <c r="G238" s="48"/>
      <c r="H238" s="48"/>
      <c r="I238" s="48"/>
      <c r="J238" s="48"/>
      <c r="K238" s="48"/>
      <c r="L238" s="48"/>
      <c r="M238" s="48"/>
      <c r="N238" s="48"/>
      <c r="O238" s="48"/>
      <c r="P238" s="48"/>
      <c r="Q238" s="48"/>
      <c r="R238" s="48"/>
      <c r="S238" s="48"/>
      <c r="T238" s="48"/>
      <c r="U238" s="48"/>
      <c r="V238" s="48"/>
      <c r="W238" s="48"/>
      <c r="X238" s="48"/>
      <c r="Y238" s="48"/>
      <c r="Z238" s="48"/>
      <c r="AA238" s="48"/>
      <c r="AB238" s="48"/>
      <c r="AC238" s="48"/>
      <c r="AD238" s="48"/>
      <c r="AE238" s="48"/>
      <c r="AF238" s="48"/>
      <c r="AG238" s="48"/>
      <c r="AH238" s="48"/>
      <c r="AI238" s="48"/>
      <c r="AJ238" s="48"/>
      <c r="AK238" s="48"/>
      <c r="AL238" s="48"/>
      <c r="AM238" s="48"/>
      <c r="AN238" s="48"/>
      <c r="AO238" s="48"/>
      <c r="AP238" s="48"/>
      <c r="AQ238" s="48"/>
      <c r="AR238" s="48"/>
      <c r="AS238" s="48"/>
      <c r="AT238" s="48"/>
      <c r="AU238" s="48"/>
      <c r="AV238" s="48"/>
      <c r="AW238" s="48"/>
      <c r="AX238" s="48"/>
      <c r="AY238" s="48"/>
      <c r="AZ238" s="48"/>
      <c r="BA238" s="48"/>
      <c r="BB238" s="48"/>
      <c r="BC238" s="48"/>
      <c r="BD238" s="48"/>
      <c r="BE238" s="48"/>
      <c r="BF238" s="48"/>
      <c r="BG238" s="48"/>
      <c r="BH238" s="48"/>
      <c r="BI238" s="48"/>
      <c r="BJ238" s="48"/>
      <c r="BK238" s="48"/>
      <c r="BL238" s="48"/>
      <c r="BM238" s="48"/>
      <c r="BN238" s="48"/>
      <c r="BO238" s="48"/>
      <c r="BP238" s="48"/>
      <c r="BQ238" s="48"/>
      <c r="BR238" s="48"/>
      <c r="BS238" s="48"/>
      <c r="BT238" s="48"/>
      <c r="BU238" s="48"/>
      <c r="BV238" s="48"/>
      <c r="BW238" s="48"/>
      <c r="BX238" s="48"/>
      <c r="BY238" s="48"/>
      <c r="BZ238" s="48"/>
      <c r="CA238" s="48"/>
      <c r="CB238" s="48"/>
      <c r="CC238" s="48"/>
      <c r="CD238" s="48"/>
      <c r="CE238" s="48"/>
      <c r="CF238" s="48"/>
      <c r="CG238" s="48"/>
    </row>
    <row r="239" ht="14.25" customHeight="1">
      <c r="A239" s="13" t="s">
        <v>432</v>
      </c>
      <c r="B239" s="206"/>
      <c r="C239" s="206"/>
    </row>
    <row r="240" ht="14.25" customHeight="1">
      <c r="B240" s="206" t="str">
        <f t="shared" ref="B240:B244" si="115">+B226</f>
        <v>B2B - Enterprise Customers (year 1)</v>
      </c>
      <c r="C240" s="206"/>
      <c r="F240" s="57">
        <f t="shared" ref="F240:BM240" si="114">+F213*F233*F$211</f>
        <v>62.5</v>
      </c>
      <c r="G240" s="57">
        <f t="shared" si="114"/>
        <v>222.3958333</v>
      </c>
      <c r="H240" s="57">
        <f t="shared" si="114"/>
        <v>382.5043403</v>
      </c>
      <c r="I240" s="57">
        <f t="shared" si="114"/>
        <v>543.5041594</v>
      </c>
      <c r="J240" s="57">
        <f t="shared" si="114"/>
        <v>799.8644028</v>
      </c>
      <c r="K240" s="57">
        <f t="shared" si="114"/>
        <v>1054.693594</v>
      </c>
      <c r="L240" s="57">
        <f t="shared" si="114"/>
        <v>1308.97059</v>
      </c>
      <c r="M240" s="57">
        <f t="shared" si="114"/>
        <v>1657.474968</v>
      </c>
      <c r="N240" s="57">
        <f t="shared" si="114"/>
        <v>2003.637812</v>
      </c>
      <c r="O240" s="57">
        <f t="shared" si="114"/>
        <v>2348.774633</v>
      </c>
      <c r="P240" s="57">
        <f t="shared" si="114"/>
        <v>2788.017927</v>
      </c>
      <c r="Q240" s="57">
        <f t="shared" si="114"/>
        <v>3225.170308</v>
      </c>
      <c r="R240" s="57">
        <f t="shared" si="114"/>
        <v>2079.831702</v>
      </c>
      <c r="S240" s="57">
        <f t="shared" si="114"/>
        <v>2001.838013</v>
      </c>
      <c r="T240" s="57">
        <f t="shared" si="114"/>
        <v>1926.769088</v>
      </c>
      <c r="U240" s="57">
        <f t="shared" si="114"/>
        <v>1854.515247</v>
      </c>
      <c r="V240" s="57">
        <f t="shared" si="114"/>
        <v>1784.970925</v>
      </c>
      <c r="W240" s="57">
        <f t="shared" si="114"/>
        <v>1718.034516</v>
      </c>
      <c r="X240" s="57">
        <f t="shared" si="114"/>
        <v>1653.608221</v>
      </c>
      <c r="Y240" s="57">
        <f t="shared" si="114"/>
        <v>1591.597913</v>
      </c>
      <c r="Z240" s="57">
        <f t="shared" si="114"/>
        <v>1531.912991</v>
      </c>
      <c r="AA240" s="57">
        <f t="shared" si="114"/>
        <v>1474.466254</v>
      </c>
      <c r="AB240" s="57">
        <f t="shared" si="114"/>
        <v>1419.17377</v>
      </c>
      <c r="AC240" s="57">
        <f t="shared" si="114"/>
        <v>1365.954753</v>
      </c>
      <c r="AD240" s="57">
        <f t="shared" si="114"/>
        <v>660.2114641</v>
      </c>
      <c r="AE240" s="57">
        <f t="shared" si="114"/>
        <v>638.2044153</v>
      </c>
      <c r="AF240" s="57">
        <f t="shared" si="114"/>
        <v>616.9309348</v>
      </c>
      <c r="AG240" s="57">
        <f t="shared" si="114"/>
        <v>596.3665703</v>
      </c>
      <c r="AH240" s="57">
        <f t="shared" si="114"/>
        <v>576.4876846</v>
      </c>
      <c r="AI240" s="57">
        <f t="shared" si="114"/>
        <v>557.2714284</v>
      </c>
      <c r="AJ240" s="57">
        <f t="shared" si="114"/>
        <v>538.6957142</v>
      </c>
      <c r="AK240" s="57">
        <f t="shared" si="114"/>
        <v>520.7391904</v>
      </c>
      <c r="AL240" s="57">
        <f t="shared" si="114"/>
        <v>503.3812173</v>
      </c>
      <c r="AM240" s="57">
        <f t="shared" si="114"/>
        <v>486.6018434</v>
      </c>
      <c r="AN240" s="57">
        <f t="shared" si="114"/>
        <v>470.381782</v>
      </c>
      <c r="AO240" s="57">
        <f t="shared" si="114"/>
        <v>454.7023893</v>
      </c>
      <c r="AP240" s="57">
        <f t="shared" si="114"/>
        <v>441.4402362</v>
      </c>
      <c r="AQ240" s="57">
        <f t="shared" si="114"/>
        <v>428.564896</v>
      </c>
      <c r="AR240" s="57">
        <f t="shared" si="114"/>
        <v>416.0650865</v>
      </c>
      <c r="AS240" s="57">
        <f t="shared" si="114"/>
        <v>403.9298549</v>
      </c>
      <c r="AT240" s="57">
        <f t="shared" si="114"/>
        <v>392.1485674</v>
      </c>
      <c r="AU240" s="57">
        <f t="shared" si="114"/>
        <v>380.7109009</v>
      </c>
      <c r="AV240" s="57">
        <f t="shared" si="114"/>
        <v>369.6068329</v>
      </c>
      <c r="AW240" s="57">
        <f t="shared" si="114"/>
        <v>358.8266336</v>
      </c>
      <c r="AX240" s="57">
        <f t="shared" si="114"/>
        <v>348.3608568</v>
      </c>
      <c r="AY240" s="57">
        <f t="shared" si="114"/>
        <v>338.2003318</v>
      </c>
      <c r="AZ240" s="57">
        <f t="shared" si="114"/>
        <v>328.3361555</v>
      </c>
      <c r="BA240" s="57">
        <f t="shared" si="114"/>
        <v>318.7596843</v>
      </c>
      <c r="BB240" s="57">
        <f t="shared" si="114"/>
        <v>310.7906922</v>
      </c>
      <c r="BC240" s="57">
        <f t="shared" si="114"/>
        <v>303.0209249</v>
      </c>
      <c r="BD240" s="57">
        <f t="shared" si="114"/>
        <v>295.4454017</v>
      </c>
      <c r="BE240" s="57">
        <f t="shared" si="114"/>
        <v>288.0592667</v>
      </c>
      <c r="BF240" s="57">
        <f t="shared" si="114"/>
        <v>280.857785</v>
      </c>
      <c r="BG240" s="57">
        <f t="shared" si="114"/>
        <v>273.8363404</v>
      </c>
      <c r="BH240" s="57">
        <f t="shared" si="114"/>
        <v>266.9904319</v>
      </c>
      <c r="BI240" s="57">
        <f t="shared" si="114"/>
        <v>260.3156711</v>
      </c>
      <c r="BJ240" s="57">
        <f t="shared" si="114"/>
        <v>253.8077793</v>
      </c>
      <c r="BK240" s="57">
        <f t="shared" si="114"/>
        <v>247.4625848</v>
      </c>
      <c r="BL240" s="57">
        <f t="shared" si="114"/>
        <v>241.2760202</v>
      </c>
      <c r="BM240" s="57">
        <f t="shared" si="114"/>
        <v>235.2441197</v>
      </c>
    </row>
    <row r="241" ht="14.25" customHeight="1">
      <c r="B241" s="206" t="str">
        <f t="shared" si="115"/>
        <v>B2B - Enterprise Customers (year 2)</v>
      </c>
      <c r="C241" s="206"/>
      <c r="F241" s="57">
        <f t="shared" ref="F241:BM241" si="116">+F214*F234*F$211</f>
        <v>0</v>
      </c>
      <c r="G241" s="57">
        <f t="shared" si="116"/>
        <v>0</v>
      </c>
      <c r="H241" s="57">
        <f t="shared" si="116"/>
        <v>0</v>
      </c>
      <c r="I241" s="57">
        <f t="shared" si="116"/>
        <v>0</v>
      </c>
      <c r="J241" s="57">
        <f t="shared" si="116"/>
        <v>0</v>
      </c>
      <c r="K241" s="57">
        <f t="shared" si="116"/>
        <v>0</v>
      </c>
      <c r="L241" s="57">
        <f t="shared" si="116"/>
        <v>0</v>
      </c>
      <c r="M241" s="57">
        <f t="shared" si="116"/>
        <v>0</v>
      </c>
      <c r="N241" s="57">
        <f t="shared" si="116"/>
        <v>0</v>
      </c>
      <c r="O241" s="57">
        <f t="shared" si="116"/>
        <v>0</v>
      </c>
      <c r="P241" s="57">
        <f t="shared" si="116"/>
        <v>0</v>
      </c>
      <c r="Q241" s="57">
        <f t="shared" si="116"/>
        <v>0</v>
      </c>
      <c r="R241" s="57">
        <f t="shared" si="116"/>
        <v>660.3772415</v>
      </c>
      <c r="S241" s="57">
        <f t="shared" si="116"/>
        <v>1311.320516</v>
      </c>
      <c r="T241" s="57">
        <f t="shared" si="116"/>
        <v>2048.160011</v>
      </c>
      <c r="U241" s="57">
        <f t="shared" si="116"/>
        <v>2775.249146</v>
      </c>
      <c r="V241" s="57">
        <f t="shared" si="116"/>
        <v>3588.134049</v>
      </c>
      <c r="W241" s="57">
        <f t="shared" si="116"/>
        <v>4391.392309</v>
      </c>
      <c r="X241" s="57">
        <f t="shared" si="116"/>
        <v>5280.803446</v>
      </c>
      <c r="Y241" s="57">
        <f t="shared" si="116"/>
        <v>6161.188734</v>
      </c>
      <c r="Z241" s="57">
        <f t="shared" si="116"/>
        <v>7128.582807</v>
      </c>
      <c r="AA241" s="57">
        <f t="shared" si="116"/>
        <v>8088.074694</v>
      </c>
      <c r="AB241" s="57">
        <f t="shared" si="116"/>
        <v>9135.980735</v>
      </c>
      <c r="AC241" s="57">
        <f t="shared" si="116"/>
        <v>10177.68701</v>
      </c>
      <c r="AD241" s="57">
        <f t="shared" si="116"/>
        <v>6591.748618</v>
      </c>
      <c r="AE241" s="57">
        <f t="shared" si="116"/>
        <v>6372.023664</v>
      </c>
      <c r="AF241" s="57">
        <f t="shared" si="116"/>
        <v>6159.622875</v>
      </c>
      <c r="AG241" s="57">
        <f t="shared" si="116"/>
        <v>5954.302112</v>
      </c>
      <c r="AH241" s="57">
        <f t="shared" si="116"/>
        <v>5755.825375</v>
      </c>
      <c r="AI241" s="57">
        <f t="shared" si="116"/>
        <v>5563.964529</v>
      </c>
      <c r="AJ241" s="57">
        <f t="shared" si="116"/>
        <v>5378.499045</v>
      </c>
      <c r="AK241" s="57">
        <f t="shared" si="116"/>
        <v>5199.215744</v>
      </c>
      <c r="AL241" s="57">
        <f t="shared" si="116"/>
        <v>5025.908552</v>
      </c>
      <c r="AM241" s="57">
        <f t="shared" si="116"/>
        <v>4858.378267</v>
      </c>
      <c r="AN241" s="57">
        <f t="shared" si="116"/>
        <v>4696.432325</v>
      </c>
      <c r="AO241" s="57">
        <f t="shared" si="116"/>
        <v>4539.884581</v>
      </c>
      <c r="AP241" s="57">
        <f t="shared" si="116"/>
        <v>2203.73564</v>
      </c>
      <c r="AQ241" s="57">
        <f t="shared" si="116"/>
        <v>2139.460017</v>
      </c>
      <c r="AR241" s="57">
        <f t="shared" si="116"/>
        <v>2077.0591</v>
      </c>
      <c r="AS241" s="57">
        <f t="shared" si="116"/>
        <v>2016.47821</v>
      </c>
      <c r="AT241" s="57">
        <f t="shared" si="116"/>
        <v>1957.664262</v>
      </c>
      <c r="AU241" s="57">
        <f t="shared" si="116"/>
        <v>1900.565721</v>
      </c>
      <c r="AV241" s="57">
        <f t="shared" si="116"/>
        <v>1845.132554</v>
      </c>
      <c r="AW241" s="57">
        <f t="shared" si="116"/>
        <v>1791.316188</v>
      </c>
      <c r="AX241" s="57">
        <f t="shared" si="116"/>
        <v>1739.069466</v>
      </c>
      <c r="AY241" s="57">
        <f t="shared" si="116"/>
        <v>1688.346606</v>
      </c>
      <c r="AZ241" s="57">
        <f t="shared" si="116"/>
        <v>1639.103164</v>
      </c>
      <c r="BA241" s="57">
        <f t="shared" si="116"/>
        <v>1591.295988</v>
      </c>
      <c r="BB241" s="57">
        <f t="shared" si="116"/>
        <v>1551.513588</v>
      </c>
      <c r="BC241" s="57">
        <f t="shared" si="116"/>
        <v>1512.725749</v>
      </c>
      <c r="BD241" s="57">
        <f t="shared" si="116"/>
        <v>1474.907605</v>
      </c>
      <c r="BE241" s="57">
        <f t="shared" si="116"/>
        <v>1438.034915</v>
      </c>
      <c r="BF241" s="57">
        <f t="shared" si="116"/>
        <v>1402.084042</v>
      </c>
      <c r="BG241" s="57">
        <f t="shared" si="116"/>
        <v>1367.031941</v>
      </c>
      <c r="BH241" s="57">
        <f t="shared" si="116"/>
        <v>1332.856142</v>
      </c>
      <c r="BI241" s="57">
        <f t="shared" si="116"/>
        <v>1299.534739</v>
      </c>
      <c r="BJ241" s="57">
        <f t="shared" si="116"/>
        <v>1267.04637</v>
      </c>
      <c r="BK241" s="57">
        <f t="shared" si="116"/>
        <v>1235.370211</v>
      </c>
      <c r="BL241" s="57">
        <f t="shared" si="116"/>
        <v>1204.485956</v>
      </c>
      <c r="BM241" s="57">
        <f t="shared" si="116"/>
        <v>1174.373807</v>
      </c>
    </row>
    <row r="242" ht="14.25" customHeight="1">
      <c r="B242" s="206" t="str">
        <f t="shared" si="115"/>
        <v>B2B - Enterprise Customers (year 3)</v>
      </c>
      <c r="C242" s="206"/>
      <c r="F242" s="57">
        <f t="shared" ref="F242:BM242" si="117">+F215*F235*F$211</f>
        <v>0</v>
      </c>
      <c r="G242" s="57">
        <f t="shared" si="117"/>
        <v>0</v>
      </c>
      <c r="H242" s="57">
        <f t="shared" si="117"/>
        <v>0</v>
      </c>
      <c r="I242" s="57">
        <f t="shared" si="117"/>
        <v>0</v>
      </c>
      <c r="J242" s="57">
        <f t="shared" si="117"/>
        <v>0</v>
      </c>
      <c r="K242" s="57">
        <f t="shared" si="117"/>
        <v>0</v>
      </c>
      <c r="L242" s="57">
        <f t="shared" si="117"/>
        <v>0</v>
      </c>
      <c r="M242" s="57">
        <f t="shared" si="117"/>
        <v>0</v>
      </c>
      <c r="N242" s="57">
        <f t="shared" si="117"/>
        <v>0</v>
      </c>
      <c r="O242" s="57">
        <f t="shared" si="117"/>
        <v>0</v>
      </c>
      <c r="P242" s="57">
        <f t="shared" si="117"/>
        <v>0</v>
      </c>
      <c r="Q242" s="57">
        <f t="shared" si="117"/>
        <v>0</v>
      </c>
      <c r="R242" s="57">
        <f t="shared" si="117"/>
        <v>0</v>
      </c>
      <c r="S242" s="57">
        <f t="shared" si="117"/>
        <v>0</v>
      </c>
      <c r="T242" s="57">
        <f t="shared" si="117"/>
        <v>0</v>
      </c>
      <c r="U242" s="57">
        <f t="shared" si="117"/>
        <v>0</v>
      </c>
      <c r="V242" s="57">
        <f t="shared" si="117"/>
        <v>0</v>
      </c>
      <c r="W242" s="57">
        <f t="shared" si="117"/>
        <v>0</v>
      </c>
      <c r="X242" s="57">
        <f t="shared" si="117"/>
        <v>0</v>
      </c>
      <c r="Y242" s="57">
        <f t="shared" si="117"/>
        <v>0</v>
      </c>
      <c r="Z242" s="57">
        <f t="shared" si="117"/>
        <v>0</v>
      </c>
      <c r="AA242" s="57">
        <f t="shared" si="117"/>
        <v>0</v>
      </c>
      <c r="AB242" s="57">
        <f t="shared" si="117"/>
        <v>0</v>
      </c>
      <c r="AC242" s="57">
        <f t="shared" si="117"/>
        <v>0</v>
      </c>
      <c r="AD242" s="57">
        <f t="shared" si="117"/>
        <v>1498.073322</v>
      </c>
      <c r="AE242" s="57">
        <f t="shared" si="117"/>
        <v>2969.552034</v>
      </c>
      <c r="AF242" s="57">
        <f t="shared" si="117"/>
        <v>4510.239679</v>
      </c>
      <c r="AG242" s="57">
        <f t="shared" si="117"/>
        <v>6025.304705</v>
      </c>
      <c r="AH242" s="57">
        <f t="shared" si="117"/>
        <v>7610.637881</v>
      </c>
      <c r="AI242" s="57">
        <f t="shared" si="117"/>
        <v>9171.497951</v>
      </c>
      <c r="AJ242" s="57">
        <f t="shared" si="117"/>
        <v>10803.86925</v>
      </c>
      <c r="AK242" s="57">
        <f t="shared" si="117"/>
        <v>12413.10757</v>
      </c>
      <c r="AL242" s="57">
        <f t="shared" si="117"/>
        <v>14095.29798</v>
      </c>
      <c r="AM242" s="57">
        <f t="shared" si="117"/>
        <v>15755.9009</v>
      </c>
      <c r="AN242" s="57">
        <f t="shared" si="117"/>
        <v>17491.11021</v>
      </c>
      <c r="AO242" s="57">
        <f t="shared" si="117"/>
        <v>19206.4995</v>
      </c>
      <c r="AP242" s="57">
        <f t="shared" si="117"/>
        <v>12493.02766</v>
      </c>
      <c r="AQ242" s="57">
        <f t="shared" si="117"/>
        <v>12128.64768</v>
      </c>
      <c r="AR242" s="57">
        <f t="shared" si="117"/>
        <v>11774.89546</v>
      </c>
      <c r="AS242" s="57">
        <f t="shared" si="117"/>
        <v>11431.46101</v>
      </c>
      <c r="AT242" s="57">
        <f t="shared" si="117"/>
        <v>11098.0434</v>
      </c>
      <c r="AU242" s="57">
        <f t="shared" si="117"/>
        <v>10774.35046</v>
      </c>
      <c r="AV242" s="57">
        <f t="shared" si="117"/>
        <v>10460.09857</v>
      </c>
      <c r="AW242" s="57">
        <f t="shared" si="117"/>
        <v>10155.01237</v>
      </c>
      <c r="AX242" s="57">
        <f t="shared" si="117"/>
        <v>9858.824505</v>
      </c>
      <c r="AY242" s="57">
        <f t="shared" si="117"/>
        <v>9571.275457</v>
      </c>
      <c r="AZ242" s="57">
        <f t="shared" si="117"/>
        <v>9292.113256</v>
      </c>
      <c r="BA242" s="57">
        <f t="shared" si="117"/>
        <v>9021.093286</v>
      </c>
      <c r="BB242" s="57">
        <f t="shared" si="117"/>
        <v>4397.782977</v>
      </c>
      <c r="BC242" s="57">
        <f t="shared" si="117"/>
        <v>4287.838403</v>
      </c>
      <c r="BD242" s="57">
        <f t="shared" si="117"/>
        <v>4180.642443</v>
      </c>
      <c r="BE242" s="57">
        <f t="shared" si="117"/>
        <v>4076.126381</v>
      </c>
      <c r="BF242" s="57">
        <f t="shared" si="117"/>
        <v>3974.223222</v>
      </c>
      <c r="BG242" s="57">
        <f t="shared" si="117"/>
        <v>3874.867641</v>
      </c>
      <c r="BH242" s="57">
        <f t="shared" si="117"/>
        <v>3777.99595</v>
      </c>
      <c r="BI242" s="57">
        <f t="shared" si="117"/>
        <v>3683.546052</v>
      </c>
      <c r="BJ242" s="57">
        <f t="shared" si="117"/>
        <v>3591.4574</v>
      </c>
      <c r="BK242" s="57">
        <f t="shared" si="117"/>
        <v>3501.670965</v>
      </c>
      <c r="BL242" s="57">
        <f t="shared" si="117"/>
        <v>3414.129191</v>
      </c>
      <c r="BM242" s="57">
        <f t="shared" si="117"/>
        <v>3328.775961</v>
      </c>
    </row>
    <row r="243" ht="14.25" customHeight="1">
      <c r="B243" s="206" t="str">
        <f t="shared" si="115"/>
        <v>B2B - Enterprise Customers (year 4)</v>
      </c>
      <c r="C243" s="206"/>
      <c r="F243" s="57">
        <f t="shared" ref="F243:BM243" si="118">+F216*F236*F$211</f>
        <v>0</v>
      </c>
      <c r="G243" s="57">
        <f t="shared" si="118"/>
        <v>0</v>
      </c>
      <c r="H243" s="57">
        <f t="shared" si="118"/>
        <v>0</v>
      </c>
      <c r="I243" s="57">
        <f t="shared" si="118"/>
        <v>0</v>
      </c>
      <c r="J243" s="57">
        <f t="shared" si="118"/>
        <v>0</v>
      </c>
      <c r="K243" s="57">
        <f t="shared" si="118"/>
        <v>0</v>
      </c>
      <c r="L243" s="57">
        <f t="shared" si="118"/>
        <v>0</v>
      </c>
      <c r="M243" s="57">
        <f t="shared" si="118"/>
        <v>0</v>
      </c>
      <c r="N243" s="57">
        <f t="shared" si="118"/>
        <v>0</v>
      </c>
      <c r="O243" s="57">
        <f t="shared" si="118"/>
        <v>0</v>
      </c>
      <c r="P243" s="57">
        <f t="shared" si="118"/>
        <v>0</v>
      </c>
      <c r="Q243" s="57">
        <f t="shared" si="118"/>
        <v>0</v>
      </c>
      <c r="R243" s="57">
        <f t="shared" si="118"/>
        <v>0</v>
      </c>
      <c r="S243" s="57">
        <f t="shared" si="118"/>
        <v>0</v>
      </c>
      <c r="T243" s="57">
        <f t="shared" si="118"/>
        <v>0</v>
      </c>
      <c r="U243" s="57">
        <f t="shared" si="118"/>
        <v>0</v>
      </c>
      <c r="V243" s="57">
        <f t="shared" si="118"/>
        <v>0</v>
      </c>
      <c r="W243" s="57">
        <f t="shared" si="118"/>
        <v>0</v>
      </c>
      <c r="X243" s="57">
        <f t="shared" si="118"/>
        <v>0</v>
      </c>
      <c r="Y243" s="57">
        <f t="shared" si="118"/>
        <v>0</v>
      </c>
      <c r="Z243" s="57">
        <f t="shared" si="118"/>
        <v>0</v>
      </c>
      <c r="AA243" s="57">
        <f t="shared" si="118"/>
        <v>0</v>
      </c>
      <c r="AB243" s="57">
        <f t="shared" si="118"/>
        <v>0</v>
      </c>
      <c r="AC243" s="57">
        <f t="shared" si="118"/>
        <v>0</v>
      </c>
      <c r="AD243" s="57">
        <f t="shared" si="118"/>
        <v>0</v>
      </c>
      <c r="AE243" s="57">
        <f t="shared" si="118"/>
        <v>0</v>
      </c>
      <c r="AF243" s="57">
        <f t="shared" si="118"/>
        <v>0</v>
      </c>
      <c r="AG243" s="57">
        <f t="shared" si="118"/>
        <v>0</v>
      </c>
      <c r="AH243" s="57">
        <f t="shared" si="118"/>
        <v>0</v>
      </c>
      <c r="AI243" s="57">
        <f t="shared" si="118"/>
        <v>0</v>
      </c>
      <c r="AJ243" s="57">
        <f t="shared" si="118"/>
        <v>0</v>
      </c>
      <c r="AK243" s="57">
        <f t="shared" si="118"/>
        <v>0</v>
      </c>
      <c r="AL243" s="57">
        <f t="shared" si="118"/>
        <v>0</v>
      </c>
      <c r="AM243" s="57">
        <f t="shared" si="118"/>
        <v>0</v>
      </c>
      <c r="AN243" s="57">
        <f t="shared" si="118"/>
        <v>0</v>
      </c>
      <c r="AO243" s="57">
        <f t="shared" si="118"/>
        <v>0</v>
      </c>
      <c r="AP243" s="57">
        <f t="shared" si="118"/>
        <v>2420.022894</v>
      </c>
      <c r="AQ243" s="57">
        <f t="shared" si="118"/>
        <v>4802.512702</v>
      </c>
      <c r="AR243" s="57">
        <f t="shared" si="118"/>
        <v>7243.636177</v>
      </c>
      <c r="AS243" s="57">
        <f t="shared" si="118"/>
        <v>9649.308088</v>
      </c>
      <c r="AT243" s="57">
        <f t="shared" si="118"/>
        <v>12115.74235</v>
      </c>
      <c r="AU243" s="57">
        <f t="shared" si="118"/>
        <v>14548.90385</v>
      </c>
      <c r="AV243" s="57">
        <f t="shared" si="118"/>
        <v>17045.05963</v>
      </c>
      <c r="AW243" s="57">
        <f t="shared" si="118"/>
        <v>19510.23081</v>
      </c>
      <c r="AX243" s="57">
        <f t="shared" si="118"/>
        <v>22040.74392</v>
      </c>
      <c r="AY243" s="57">
        <f t="shared" si="118"/>
        <v>24542.68286</v>
      </c>
      <c r="AZ243" s="57">
        <f t="shared" si="118"/>
        <v>27112.44034</v>
      </c>
      <c r="BA243" s="57">
        <f t="shared" si="118"/>
        <v>29656.16999</v>
      </c>
      <c r="BB243" s="57">
        <f t="shared" si="118"/>
        <v>19372.89305</v>
      </c>
      <c r="BC243" s="57">
        <f t="shared" si="118"/>
        <v>18888.57072</v>
      </c>
      <c r="BD243" s="57">
        <f t="shared" si="118"/>
        <v>18416.35645</v>
      </c>
      <c r="BE243" s="57">
        <f t="shared" si="118"/>
        <v>17955.94754</v>
      </c>
      <c r="BF243" s="57">
        <f t="shared" si="118"/>
        <v>17507.04885</v>
      </c>
      <c r="BG243" s="57">
        <f t="shared" si="118"/>
        <v>17069.37263</v>
      </c>
      <c r="BH243" s="57">
        <f t="shared" si="118"/>
        <v>16642.63832</v>
      </c>
      <c r="BI243" s="57">
        <f t="shared" si="118"/>
        <v>16226.57236</v>
      </c>
      <c r="BJ243" s="57">
        <f t="shared" si="118"/>
        <v>15820.90805</v>
      </c>
      <c r="BK243" s="57">
        <f t="shared" si="118"/>
        <v>15425.38535</v>
      </c>
      <c r="BL243" s="57">
        <f t="shared" si="118"/>
        <v>15039.75071</v>
      </c>
      <c r="BM243" s="57">
        <f t="shared" si="118"/>
        <v>14663.75695</v>
      </c>
    </row>
    <row r="244" ht="14.25" customHeight="1">
      <c r="B244" s="206" t="str">
        <f t="shared" si="115"/>
        <v>B2B - Enterprise Customers (year 5)</v>
      </c>
      <c r="C244" s="206"/>
      <c r="F244" s="57">
        <f t="shared" ref="F244:BM244" si="119">+F217*F237*F$211</f>
        <v>0</v>
      </c>
      <c r="G244" s="57">
        <f t="shared" si="119"/>
        <v>0</v>
      </c>
      <c r="H244" s="57">
        <f t="shared" si="119"/>
        <v>0</v>
      </c>
      <c r="I244" s="57">
        <f t="shared" si="119"/>
        <v>0</v>
      </c>
      <c r="J244" s="57">
        <f t="shared" si="119"/>
        <v>0</v>
      </c>
      <c r="K244" s="57">
        <f t="shared" si="119"/>
        <v>0</v>
      </c>
      <c r="L244" s="57">
        <f t="shared" si="119"/>
        <v>0</v>
      </c>
      <c r="M244" s="57">
        <f t="shared" si="119"/>
        <v>0</v>
      </c>
      <c r="N244" s="57">
        <f t="shared" si="119"/>
        <v>0</v>
      </c>
      <c r="O244" s="57">
        <f t="shared" si="119"/>
        <v>0</v>
      </c>
      <c r="P244" s="57">
        <f t="shared" si="119"/>
        <v>0</v>
      </c>
      <c r="Q244" s="57">
        <f t="shared" si="119"/>
        <v>0</v>
      </c>
      <c r="R244" s="57">
        <f t="shared" si="119"/>
        <v>0</v>
      </c>
      <c r="S244" s="57">
        <f t="shared" si="119"/>
        <v>0</v>
      </c>
      <c r="T244" s="57">
        <f t="shared" si="119"/>
        <v>0</v>
      </c>
      <c r="U244" s="57">
        <f t="shared" si="119"/>
        <v>0</v>
      </c>
      <c r="V244" s="57">
        <f t="shared" si="119"/>
        <v>0</v>
      </c>
      <c r="W244" s="57">
        <f t="shared" si="119"/>
        <v>0</v>
      </c>
      <c r="X244" s="57">
        <f t="shared" si="119"/>
        <v>0</v>
      </c>
      <c r="Y244" s="57">
        <f t="shared" si="119"/>
        <v>0</v>
      </c>
      <c r="Z244" s="57">
        <f t="shared" si="119"/>
        <v>0</v>
      </c>
      <c r="AA244" s="57">
        <f t="shared" si="119"/>
        <v>0</v>
      </c>
      <c r="AB244" s="57">
        <f t="shared" si="119"/>
        <v>0</v>
      </c>
      <c r="AC244" s="57">
        <f t="shared" si="119"/>
        <v>0</v>
      </c>
      <c r="AD244" s="57">
        <f t="shared" si="119"/>
        <v>0</v>
      </c>
      <c r="AE244" s="57">
        <f t="shared" si="119"/>
        <v>0</v>
      </c>
      <c r="AF244" s="57">
        <f t="shared" si="119"/>
        <v>0</v>
      </c>
      <c r="AG244" s="57">
        <f t="shared" si="119"/>
        <v>0</v>
      </c>
      <c r="AH244" s="57">
        <f t="shared" si="119"/>
        <v>0</v>
      </c>
      <c r="AI244" s="57">
        <f t="shared" si="119"/>
        <v>0</v>
      </c>
      <c r="AJ244" s="57">
        <f t="shared" si="119"/>
        <v>0</v>
      </c>
      <c r="AK244" s="57">
        <f t="shared" si="119"/>
        <v>0</v>
      </c>
      <c r="AL244" s="57">
        <f t="shared" si="119"/>
        <v>0</v>
      </c>
      <c r="AM244" s="57">
        <f t="shared" si="119"/>
        <v>0</v>
      </c>
      <c r="AN244" s="57">
        <f t="shared" si="119"/>
        <v>0</v>
      </c>
      <c r="AO244" s="57">
        <f t="shared" si="119"/>
        <v>0</v>
      </c>
      <c r="AP244" s="57">
        <f t="shared" si="119"/>
        <v>0</v>
      </c>
      <c r="AQ244" s="57">
        <f t="shared" si="119"/>
        <v>0</v>
      </c>
      <c r="AR244" s="57">
        <f t="shared" si="119"/>
        <v>0</v>
      </c>
      <c r="AS244" s="57">
        <f t="shared" si="119"/>
        <v>0</v>
      </c>
      <c r="AT244" s="57">
        <f t="shared" si="119"/>
        <v>0</v>
      </c>
      <c r="AU244" s="57">
        <f t="shared" si="119"/>
        <v>0</v>
      </c>
      <c r="AV244" s="57">
        <f t="shared" si="119"/>
        <v>0</v>
      </c>
      <c r="AW244" s="57">
        <f t="shared" si="119"/>
        <v>0</v>
      </c>
      <c r="AX244" s="57">
        <f t="shared" si="119"/>
        <v>0</v>
      </c>
      <c r="AY244" s="57">
        <f t="shared" si="119"/>
        <v>0</v>
      </c>
      <c r="AZ244" s="57">
        <f t="shared" si="119"/>
        <v>0</v>
      </c>
      <c r="BA244" s="57">
        <f t="shared" si="119"/>
        <v>0</v>
      </c>
      <c r="BB244" s="57">
        <f t="shared" si="119"/>
        <v>3459.997034</v>
      </c>
      <c r="BC244" s="57">
        <f t="shared" si="119"/>
        <v>6872.606552</v>
      </c>
      <c r="BD244" s="57">
        <f t="shared" si="119"/>
        <v>10333.93662</v>
      </c>
      <c r="BE244" s="57">
        <f t="shared" si="119"/>
        <v>13750.22779</v>
      </c>
      <c r="BF244" s="57">
        <f t="shared" si="119"/>
        <v>17217.60086</v>
      </c>
      <c r="BG244" s="57">
        <f t="shared" si="119"/>
        <v>20642.31098</v>
      </c>
      <c r="BH244" s="57">
        <f t="shared" si="119"/>
        <v>24120.49534</v>
      </c>
      <c r="BI244" s="57">
        <f t="shared" si="119"/>
        <v>27558.42736</v>
      </c>
      <c r="BJ244" s="57">
        <f t="shared" si="119"/>
        <v>31052.26441</v>
      </c>
      <c r="BK244" s="57">
        <f t="shared" si="119"/>
        <v>34508.30197</v>
      </c>
      <c r="BL244" s="57">
        <f t="shared" si="119"/>
        <v>38022.72142</v>
      </c>
      <c r="BM244" s="57">
        <f t="shared" si="119"/>
        <v>41501.84418</v>
      </c>
    </row>
    <row r="245" ht="14.25" customHeight="1">
      <c r="B245" s="206"/>
      <c r="C245" s="206"/>
      <c r="F245" s="57">
        <f t="shared" ref="F245:BM245" si="120">SUM(F240:F244)</f>
        <v>62.5</v>
      </c>
      <c r="G245" s="57">
        <f t="shared" si="120"/>
        <v>222.3958333</v>
      </c>
      <c r="H245" s="57">
        <f t="shared" si="120"/>
        <v>382.5043403</v>
      </c>
      <c r="I245" s="57">
        <f t="shared" si="120"/>
        <v>543.5041594</v>
      </c>
      <c r="J245" s="57">
        <f t="shared" si="120"/>
        <v>799.8644028</v>
      </c>
      <c r="K245" s="57">
        <f t="shared" si="120"/>
        <v>1054.693594</v>
      </c>
      <c r="L245" s="57">
        <f t="shared" si="120"/>
        <v>1308.97059</v>
      </c>
      <c r="M245" s="57">
        <f t="shared" si="120"/>
        <v>1657.474968</v>
      </c>
      <c r="N245" s="57">
        <f t="shared" si="120"/>
        <v>2003.637812</v>
      </c>
      <c r="O245" s="57">
        <f t="shared" si="120"/>
        <v>2348.774633</v>
      </c>
      <c r="P245" s="57">
        <f t="shared" si="120"/>
        <v>2788.017927</v>
      </c>
      <c r="Q245" s="57">
        <f t="shared" si="120"/>
        <v>3225.170308</v>
      </c>
      <c r="R245" s="57">
        <f t="shared" si="120"/>
        <v>2740.208944</v>
      </c>
      <c r="S245" s="57">
        <f t="shared" si="120"/>
        <v>3313.158529</v>
      </c>
      <c r="T245" s="57">
        <f t="shared" si="120"/>
        <v>3974.929099</v>
      </c>
      <c r="U245" s="57">
        <f t="shared" si="120"/>
        <v>4629.764393</v>
      </c>
      <c r="V245" s="57">
        <f t="shared" si="120"/>
        <v>5373.104975</v>
      </c>
      <c r="W245" s="57">
        <f t="shared" si="120"/>
        <v>6109.426824</v>
      </c>
      <c r="X245" s="57">
        <f t="shared" si="120"/>
        <v>6934.411668</v>
      </c>
      <c r="Y245" s="57">
        <f t="shared" si="120"/>
        <v>7752.786647</v>
      </c>
      <c r="Z245" s="57">
        <f t="shared" si="120"/>
        <v>8660.495798</v>
      </c>
      <c r="AA245" s="57">
        <f t="shared" si="120"/>
        <v>9562.540948</v>
      </c>
      <c r="AB245" s="57">
        <f t="shared" si="120"/>
        <v>10555.1545</v>
      </c>
      <c r="AC245" s="57">
        <f t="shared" si="120"/>
        <v>11543.64176</v>
      </c>
      <c r="AD245" s="57">
        <f t="shared" si="120"/>
        <v>8750.033404</v>
      </c>
      <c r="AE245" s="57">
        <f t="shared" si="120"/>
        <v>9979.780113</v>
      </c>
      <c r="AF245" s="57">
        <f t="shared" si="120"/>
        <v>11286.79349</v>
      </c>
      <c r="AG245" s="57">
        <f t="shared" si="120"/>
        <v>12575.97339</v>
      </c>
      <c r="AH245" s="57">
        <f t="shared" si="120"/>
        <v>13942.95094</v>
      </c>
      <c r="AI245" s="57">
        <f t="shared" si="120"/>
        <v>15292.73391</v>
      </c>
      <c r="AJ245" s="57">
        <f t="shared" si="120"/>
        <v>16721.06401</v>
      </c>
      <c r="AK245" s="57">
        <f t="shared" si="120"/>
        <v>18133.0625</v>
      </c>
      <c r="AL245" s="57">
        <f t="shared" si="120"/>
        <v>19624.58775</v>
      </c>
      <c r="AM245" s="57">
        <f t="shared" si="120"/>
        <v>21100.88101</v>
      </c>
      <c r="AN245" s="57">
        <f t="shared" si="120"/>
        <v>22657.92432</v>
      </c>
      <c r="AO245" s="57">
        <f t="shared" si="120"/>
        <v>24201.08647</v>
      </c>
      <c r="AP245" s="57">
        <f t="shared" si="120"/>
        <v>17558.22643</v>
      </c>
      <c r="AQ245" s="57">
        <f t="shared" si="120"/>
        <v>19499.1853</v>
      </c>
      <c r="AR245" s="57">
        <f t="shared" si="120"/>
        <v>21511.65582</v>
      </c>
      <c r="AS245" s="57">
        <f t="shared" si="120"/>
        <v>23501.17716</v>
      </c>
      <c r="AT245" s="57">
        <f t="shared" si="120"/>
        <v>25563.59858</v>
      </c>
      <c r="AU245" s="57">
        <f t="shared" si="120"/>
        <v>27604.53093</v>
      </c>
      <c r="AV245" s="57">
        <f t="shared" si="120"/>
        <v>29719.89759</v>
      </c>
      <c r="AW245" s="57">
        <f t="shared" si="120"/>
        <v>31815.386</v>
      </c>
      <c r="AX245" s="57">
        <f t="shared" si="120"/>
        <v>33986.99875</v>
      </c>
      <c r="AY245" s="57">
        <f t="shared" si="120"/>
        <v>36140.50526</v>
      </c>
      <c r="AZ245" s="57">
        <f t="shared" si="120"/>
        <v>38371.99292</v>
      </c>
      <c r="BA245" s="57">
        <f t="shared" si="120"/>
        <v>40587.31895</v>
      </c>
      <c r="BB245" s="57">
        <f t="shared" si="120"/>
        <v>29092.97734</v>
      </c>
      <c r="BC245" s="57">
        <f t="shared" si="120"/>
        <v>31864.76235</v>
      </c>
      <c r="BD245" s="57">
        <f t="shared" si="120"/>
        <v>34701.28852</v>
      </c>
      <c r="BE245" s="57">
        <f t="shared" si="120"/>
        <v>37508.39589</v>
      </c>
      <c r="BF245" s="57">
        <f t="shared" si="120"/>
        <v>40381.81476</v>
      </c>
      <c r="BG245" s="57">
        <f t="shared" si="120"/>
        <v>43227.41953</v>
      </c>
      <c r="BH245" s="57">
        <f t="shared" si="120"/>
        <v>46140.97618</v>
      </c>
      <c r="BI245" s="57">
        <f t="shared" si="120"/>
        <v>49028.39618</v>
      </c>
      <c r="BJ245" s="57">
        <f t="shared" si="120"/>
        <v>51985.48401</v>
      </c>
      <c r="BK245" s="57">
        <f t="shared" si="120"/>
        <v>54918.19108</v>
      </c>
      <c r="BL245" s="57">
        <f t="shared" si="120"/>
        <v>57922.3633</v>
      </c>
      <c r="BM245" s="57">
        <f t="shared" si="120"/>
        <v>60903.99502</v>
      </c>
    </row>
    <row r="246" ht="14.25" customHeight="1">
      <c r="B246" s="206"/>
      <c r="C246" s="206"/>
      <c r="D246" s="178" t="s">
        <v>414</v>
      </c>
    </row>
    <row r="247" ht="14.25" customHeight="1">
      <c r="B247" s="206" t="s">
        <v>419</v>
      </c>
      <c r="C247" s="206"/>
      <c r="D247" s="13">
        <v>1.0</v>
      </c>
      <c r="E247" s="193">
        <f>+Assumptions!I71</f>
        <v>0.015</v>
      </c>
      <c r="F247" s="48">
        <f t="shared" ref="F247:BM247" si="121">+INDEX($E247:$E251,MATCH(F$4,$D247:$D251))</f>
        <v>0.015</v>
      </c>
      <c r="G247" s="48">
        <f t="shared" si="121"/>
        <v>0.015</v>
      </c>
      <c r="H247" s="48">
        <f t="shared" si="121"/>
        <v>0.015</v>
      </c>
      <c r="I247" s="48">
        <f t="shared" si="121"/>
        <v>0.015</v>
      </c>
      <c r="J247" s="48">
        <f t="shared" si="121"/>
        <v>0.015</v>
      </c>
      <c r="K247" s="48">
        <f t="shared" si="121"/>
        <v>0.015</v>
      </c>
      <c r="L247" s="48">
        <f t="shared" si="121"/>
        <v>0.015</v>
      </c>
      <c r="M247" s="48">
        <f t="shared" si="121"/>
        <v>0.015</v>
      </c>
      <c r="N247" s="48">
        <f t="shared" si="121"/>
        <v>0.015</v>
      </c>
      <c r="O247" s="48">
        <f t="shared" si="121"/>
        <v>0.015</v>
      </c>
      <c r="P247" s="48">
        <f t="shared" si="121"/>
        <v>0.015</v>
      </c>
      <c r="Q247" s="48">
        <f t="shared" si="121"/>
        <v>0.015</v>
      </c>
      <c r="R247" s="48">
        <f t="shared" si="121"/>
        <v>0.01005</v>
      </c>
      <c r="S247" s="48">
        <f t="shared" si="121"/>
        <v>0.01005</v>
      </c>
      <c r="T247" s="48">
        <f t="shared" si="121"/>
        <v>0.01005</v>
      </c>
      <c r="U247" s="48">
        <f t="shared" si="121"/>
        <v>0.01005</v>
      </c>
      <c r="V247" s="48">
        <f t="shared" si="121"/>
        <v>0.01005</v>
      </c>
      <c r="W247" s="48">
        <f t="shared" si="121"/>
        <v>0.01005</v>
      </c>
      <c r="X247" s="48">
        <f t="shared" si="121"/>
        <v>0.01005</v>
      </c>
      <c r="Y247" s="48">
        <f t="shared" si="121"/>
        <v>0.01005</v>
      </c>
      <c r="Z247" s="48">
        <f t="shared" si="121"/>
        <v>0.01005</v>
      </c>
      <c r="AA247" s="48">
        <f t="shared" si="121"/>
        <v>0.01005</v>
      </c>
      <c r="AB247" s="48">
        <f t="shared" si="121"/>
        <v>0.01005</v>
      </c>
      <c r="AC247" s="48">
        <f t="shared" si="121"/>
        <v>0.01005</v>
      </c>
      <c r="AD247" s="48">
        <f t="shared" si="121"/>
        <v>0.005025</v>
      </c>
      <c r="AE247" s="48">
        <f t="shared" si="121"/>
        <v>0.005025</v>
      </c>
      <c r="AF247" s="48">
        <f t="shared" si="121"/>
        <v>0.005025</v>
      </c>
      <c r="AG247" s="48">
        <f t="shared" si="121"/>
        <v>0.005025</v>
      </c>
      <c r="AH247" s="48">
        <f t="shared" si="121"/>
        <v>0.005025</v>
      </c>
      <c r="AI247" s="48">
        <f t="shared" si="121"/>
        <v>0.005025</v>
      </c>
      <c r="AJ247" s="48">
        <f t="shared" si="121"/>
        <v>0.005025</v>
      </c>
      <c r="AK247" s="48">
        <f t="shared" si="121"/>
        <v>0.005025</v>
      </c>
      <c r="AL247" s="48">
        <f t="shared" si="121"/>
        <v>0.005025</v>
      </c>
      <c r="AM247" s="48">
        <f t="shared" si="121"/>
        <v>0.005025</v>
      </c>
      <c r="AN247" s="48">
        <f t="shared" si="121"/>
        <v>0.005025</v>
      </c>
      <c r="AO247" s="48">
        <f t="shared" si="121"/>
        <v>0.005025</v>
      </c>
      <c r="AP247" s="48">
        <f t="shared" si="121"/>
        <v>0.005025</v>
      </c>
      <c r="AQ247" s="48">
        <f t="shared" si="121"/>
        <v>0.005025</v>
      </c>
      <c r="AR247" s="48">
        <f t="shared" si="121"/>
        <v>0.005025</v>
      </c>
      <c r="AS247" s="48">
        <f t="shared" si="121"/>
        <v>0.005025</v>
      </c>
      <c r="AT247" s="48">
        <f t="shared" si="121"/>
        <v>0.005025</v>
      </c>
      <c r="AU247" s="48">
        <f t="shared" si="121"/>
        <v>0.005025</v>
      </c>
      <c r="AV247" s="48">
        <f t="shared" si="121"/>
        <v>0.005025</v>
      </c>
      <c r="AW247" s="48">
        <f t="shared" si="121"/>
        <v>0.005025</v>
      </c>
      <c r="AX247" s="48">
        <f t="shared" si="121"/>
        <v>0.005025</v>
      </c>
      <c r="AY247" s="48">
        <f t="shared" si="121"/>
        <v>0.005025</v>
      </c>
      <c r="AZ247" s="48">
        <f t="shared" si="121"/>
        <v>0.005025</v>
      </c>
      <c r="BA247" s="48">
        <f t="shared" si="121"/>
        <v>0.005025</v>
      </c>
      <c r="BB247" s="48">
        <f t="shared" si="121"/>
        <v>0.005025</v>
      </c>
      <c r="BC247" s="48">
        <f t="shared" si="121"/>
        <v>0.005025</v>
      </c>
      <c r="BD247" s="48">
        <f t="shared" si="121"/>
        <v>0.005025</v>
      </c>
      <c r="BE247" s="48">
        <f t="shared" si="121"/>
        <v>0.005025</v>
      </c>
      <c r="BF247" s="48">
        <f t="shared" si="121"/>
        <v>0.005025</v>
      </c>
      <c r="BG247" s="48">
        <f t="shared" si="121"/>
        <v>0.005025</v>
      </c>
      <c r="BH247" s="48">
        <f t="shared" si="121"/>
        <v>0.005025</v>
      </c>
      <c r="BI247" s="48">
        <f t="shared" si="121"/>
        <v>0.005025</v>
      </c>
      <c r="BJ247" s="48">
        <f t="shared" si="121"/>
        <v>0.005025</v>
      </c>
      <c r="BK247" s="48">
        <f t="shared" si="121"/>
        <v>0.005025</v>
      </c>
      <c r="BL247" s="48">
        <f t="shared" si="121"/>
        <v>0.005025</v>
      </c>
      <c r="BM247" s="48">
        <f t="shared" si="121"/>
        <v>0.005025</v>
      </c>
      <c r="BN247" s="48"/>
      <c r="BO247" s="48"/>
      <c r="BP247" s="48"/>
      <c r="BQ247" s="48"/>
      <c r="BR247" s="48"/>
      <c r="BS247" s="48"/>
      <c r="BT247" s="48"/>
      <c r="BU247" s="48"/>
      <c r="BV247" s="48"/>
      <c r="BW247" s="48"/>
      <c r="BX247" s="48"/>
      <c r="BY247" s="48"/>
      <c r="BZ247" s="48"/>
      <c r="CA247" s="48"/>
      <c r="CB247" s="48"/>
      <c r="CC247" s="48"/>
      <c r="CD247" s="48"/>
      <c r="CE247" s="48"/>
      <c r="CF247" s="48"/>
      <c r="CG247" s="48"/>
    </row>
    <row r="248" ht="14.25" customHeight="1">
      <c r="B248" s="206" t="s">
        <v>419</v>
      </c>
      <c r="C248" s="206"/>
      <c r="D248" s="13">
        <f t="shared" ref="D248:D251" si="123">+D247+1</f>
        <v>2</v>
      </c>
      <c r="E248" s="193">
        <f>+E247*(1-Assumptions!$I$74)</f>
        <v>0.01005</v>
      </c>
      <c r="F248" s="48"/>
      <c r="G248" s="48"/>
      <c r="H248" s="48"/>
      <c r="I248" s="48"/>
      <c r="J248" s="48"/>
      <c r="K248" s="48"/>
      <c r="L248" s="48"/>
      <c r="M248" s="48"/>
      <c r="N248" s="48"/>
      <c r="O248" s="48"/>
      <c r="P248" s="48"/>
      <c r="Q248" s="48"/>
      <c r="R248" s="48">
        <f t="shared" ref="R248:BM248" si="122">+F247</f>
        <v>0.015</v>
      </c>
      <c r="S248" s="48">
        <f t="shared" si="122"/>
        <v>0.015</v>
      </c>
      <c r="T248" s="48">
        <f t="shared" si="122"/>
        <v>0.015</v>
      </c>
      <c r="U248" s="48">
        <f t="shared" si="122"/>
        <v>0.015</v>
      </c>
      <c r="V248" s="48">
        <f t="shared" si="122"/>
        <v>0.015</v>
      </c>
      <c r="W248" s="48">
        <f t="shared" si="122"/>
        <v>0.015</v>
      </c>
      <c r="X248" s="48">
        <f t="shared" si="122"/>
        <v>0.015</v>
      </c>
      <c r="Y248" s="48">
        <f t="shared" si="122"/>
        <v>0.015</v>
      </c>
      <c r="Z248" s="48">
        <f t="shared" si="122"/>
        <v>0.015</v>
      </c>
      <c r="AA248" s="48">
        <f t="shared" si="122"/>
        <v>0.015</v>
      </c>
      <c r="AB248" s="48">
        <f t="shared" si="122"/>
        <v>0.015</v>
      </c>
      <c r="AC248" s="48">
        <f t="shared" si="122"/>
        <v>0.015</v>
      </c>
      <c r="AD248" s="48">
        <f t="shared" si="122"/>
        <v>0.01005</v>
      </c>
      <c r="AE248" s="48">
        <f t="shared" si="122"/>
        <v>0.01005</v>
      </c>
      <c r="AF248" s="48">
        <f t="shared" si="122"/>
        <v>0.01005</v>
      </c>
      <c r="AG248" s="48">
        <f t="shared" si="122"/>
        <v>0.01005</v>
      </c>
      <c r="AH248" s="48">
        <f t="shared" si="122"/>
        <v>0.01005</v>
      </c>
      <c r="AI248" s="48">
        <f t="shared" si="122"/>
        <v>0.01005</v>
      </c>
      <c r="AJ248" s="48">
        <f t="shared" si="122"/>
        <v>0.01005</v>
      </c>
      <c r="AK248" s="48">
        <f t="shared" si="122"/>
        <v>0.01005</v>
      </c>
      <c r="AL248" s="48">
        <f t="shared" si="122"/>
        <v>0.01005</v>
      </c>
      <c r="AM248" s="48">
        <f t="shared" si="122"/>
        <v>0.01005</v>
      </c>
      <c r="AN248" s="48">
        <f t="shared" si="122"/>
        <v>0.01005</v>
      </c>
      <c r="AO248" s="48">
        <f t="shared" si="122"/>
        <v>0.01005</v>
      </c>
      <c r="AP248" s="48">
        <f t="shared" si="122"/>
        <v>0.005025</v>
      </c>
      <c r="AQ248" s="48">
        <f t="shared" si="122"/>
        <v>0.005025</v>
      </c>
      <c r="AR248" s="48">
        <f t="shared" si="122"/>
        <v>0.005025</v>
      </c>
      <c r="AS248" s="48">
        <f t="shared" si="122"/>
        <v>0.005025</v>
      </c>
      <c r="AT248" s="48">
        <f t="shared" si="122"/>
        <v>0.005025</v>
      </c>
      <c r="AU248" s="48">
        <f t="shared" si="122"/>
        <v>0.005025</v>
      </c>
      <c r="AV248" s="48">
        <f t="shared" si="122"/>
        <v>0.005025</v>
      </c>
      <c r="AW248" s="48">
        <f t="shared" si="122"/>
        <v>0.005025</v>
      </c>
      <c r="AX248" s="48">
        <f t="shared" si="122"/>
        <v>0.005025</v>
      </c>
      <c r="AY248" s="48">
        <f t="shared" si="122"/>
        <v>0.005025</v>
      </c>
      <c r="AZ248" s="48">
        <f t="shared" si="122"/>
        <v>0.005025</v>
      </c>
      <c r="BA248" s="48">
        <f t="shared" si="122"/>
        <v>0.005025</v>
      </c>
      <c r="BB248" s="48">
        <f t="shared" si="122"/>
        <v>0.005025</v>
      </c>
      <c r="BC248" s="48">
        <f t="shared" si="122"/>
        <v>0.005025</v>
      </c>
      <c r="BD248" s="48">
        <f t="shared" si="122"/>
        <v>0.005025</v>
      </c>
      <c r="BE248" s="48">
        <f t="shared" si="122"/>
        <v>0.005025</v>
      </c>
      <c r="BF248" s="48">
        <f t="shared" si="122"/>
        <v>0.005025</v>
      </c>
      <c r="BG248" s="48">
        <f t="shared" si="122"/>
        <v>0.005025</v>
      </c>
      <c r="BH248" s="48">
        <f t="shared" si="122"/>
        <v>0.005025</v>
      </c>
      <c r="BI248" s="48">
        <f t="shared" si="122"/>
        <v>0.005025</v>
      </c>
      <c r="BJ248" s="48">
        <f t="shared" si="122"/>
        <v>0.005025</v>
      </c>
      <c r="BK248" s="48">
        <f t="shared" si="122"/>
        <v>0.005025</v>
      </c>
      <c r="BL248" s="48">
        <f t="shared" si="122"/>
        <v>0.005025</v>
      </c>
      <c r="BM248" s="48">
        <f t="shared" si="122"/>
        <v>0.005025</v>
      </c>
      <c r="BN248" s="48"/>
      <c r="BO248" s="48"/>
      <c r="BP248" s="48"/>
      <c r="BQ248" s="48"/>
      <c r="BR248" s="48"/>
      <c r="BS248" s="48"/>
      <c r="BT248" s="48"/>
      <c r="BU248" s="48"/>
      <c r="BV248" s="48"/>
      <c r="BW248" s="48"/>
      <c r="BX248" s="48"/>
      <c r="BY248" s="48"/>
      <c r="BZ248" s="48"/>
      <c r="CA248" s="48"/>
      <c r="CB248" s="48"/>
      <c r="CC248" s="48"/>
      <c r="CD248" s="48"/>
      <c r="CE248" s="48"/>
      <c r="CF248" s="48"/>
      <c r="CG248" s="48"/>
    </row>
    <row r="249" ht="14.25" customHeight="1">
      <c r="B249" s="206" t="s">
        <v>419</v>
      </c>
      <c r="C249" s="206"/>
      <c r="D249" s="13">
        <f t="shared" si="123"/>
        <v>3</v>
      </c>
      <c r="E249" s="193">
        <f>+E248*(1-Assumptions!$I$75)</f>
        <v>0.005025</v>
      </c>
      <c r="F249" s="48"/>
      <c r="G249" s="48"/>
      <c r="H249" s="48"/>
      <c r="I249" s="48"/>
      <c r="J249" s="48"/>
      <c r="K249" s="48"/>
      <c r="L249" s="48"/>
      <c r="M249" s="48"/>
      <c r="N249" s="48"/>
      <c r="O249" s="48"/>
      <c r="P249" s="48"/>
      <c r="Q249" s="48"/>
      <c r="R249" s="48"/>
      <c r="S249" s="48"/>
      <c r="T249" s="48"/>
      <c r="U249" s="48"/>
      <c r="V249" s="48"/>
      <c r="W249" s="48"/>
      <c r="X249" s="48"/>
      <c r="Y249" s="48"/>
      <c r="Z249" s="48"/>
      <c r="AA249" s="48"/>
      <c r="AB249" s="48"/>
      <c r="AC249" s="48"/>
      <c r="AD249" s="48">
        <f t="shared" ref="AD249:BM249" si="124">+R248</f>
        <v>0.015</v>
      </c>
      <c r="AE249" s="48">
        <f t="shared" si="124"/>
        <v>0.015</v>
      </c>
      <c r="AF249" s="48">
        <f t="shared" si="124"/>
        <v>0.015</v>
      </c>
      <c r="AG249" s="48">
        <f t="shared" si="124"/>
        <v>0.015</v>
      </c>
      <c r="AH249" s="48">
        <f t="shared" si="124"/>
        <v>0.015</v>
      </c>
      <c r="AI249" s="48">
        <f t="shared" si="124"/>
        <v>0.015</v>
      </c>
      <c r="AJ249" s="48">
        <f t="shared" si="124"/>
        <v>0.015</v>
      </c>
      <c r="AK249" s="48">
        <f t="shared" si="124"/>
        <v>0.015</v>
      </c>
      <c r="AL249" s="48">
        <f t="shared" si="124"/>
        <v>0.015</v>
      </c>
      <c r="AM249" s="48">
        <f t="shared" si="124"/>
        <v>0.015</v>
      </c>
      <c r="AN249" s="48">
        <f t="shared" si="124"/>
        <v>0.015</v>
      </c>
      <c r="AO249" s="48">
        <f t="shared" si="124"/>
        <v>0.015</v>
      </c>
      <c r="AP249" s="48">
        <f t="shared" si="124"/>
        <v>0.01005</v>
      </c>
      <c r="AQ249" s="48">
        <f t="shared" si="124"/>
        <v>0.01005</v>
      </c>
      <c r="AR249" s="48">
        <f t="shared" si="124"/>
        <v>0.01005</v>
      </c>
      <c r="AS249" s="48">
        <f t="shared" si="124"/>
        <v>0.01005</v>
      </c>
      <c r="AT249" s="48">
        <f t="shared" si="124"/>
        <v>0.01005</v>
      </c>
      <c r="AU249" s="48">
        <f t="shared" si="124"/>
        <v>0.01005</v>
      </c>
      <c r="AV249" s="48">
        <f t="shared" si="124"/>
        <v>0.01005</v>
      </c>
      <c r="AW249" s="48">
        <f t="shared" si="124"/>
        <v>0.01005</v>
      </c>
      <c r="AX249" s="48">
        <f t="shared" si="124"/>
        <v>0.01005</v>
      </c>
      <c r="AY249" s="48">
        <f t="shared" si="124"/>
        <v>0.01005</v>
      </c>
      <c r="AZ249" s="48">
        <f t="shared" si="124"/>
        <v>0.01005</v>
      </c>
      <c r="BA249" s="48">
        <f t="shared" si="124"/>
        <v>0.01005</v>
      </c>
      <c r="BB249" s="48">
        <f t="shared" si="124"/>
        <v>0.005025</v>
      </c>
      <c r="BC249" s="48">
        <f t="shared" si="124"/>
        <v>0.005025</v>
      </c>
      <c r="BD249" s="48">
        <f t="shared" si="124"/>
        <v>0.005025</v>
      </c>
      <c r="BE249" s="48">
        <f t="shared" si="124"/>
        <v>0.005025</v>
      </c>
      <c r="BF249" s="48">
        <f t="shared" si="124"/>
        <v>0.005025</v>
      </c>
      <c r="BG249" s="48">
        <f t="shared" si="124"/>
        <v>0.005025</v>
      </c>
      <c r="BH249" s="48">
        <f t="shared" si="124"/>
        <v>0.005025</v>
      </c>
      <c r="BI249" s="48">
        <f t="shared" si="124"/>
        <v>0.005025</v>
      </c>
      <c r="BJ249" s="48">
        <f t="shared" si="124"/>
        <v>0.005025</v>
      </c>
      <c r="BK249" s="48">
        <f t="shared" si="124"/>
        <v>0.005025</v>
      </c>
      <c r="BL249" s="48">
        <f t="shared" si="124"/>
        <v>0.005025</v>
      </c>
      <c r="BM249" s="48">
        <f t="shared" si="124"/>
        <v>0.005025</v>
      </c>
      <c r="BN249" s="48"/>
      <c r="BO249" s="48"/>
      <c r="BP249" s="48"/>
      <c r="BQ249" s="48"/>
      <c r="BR249" s="48"/>
      <c r="BS249" s="48"/>
      <c r="BT249" s="48"/>
      <c r="BU249" s="48"/>
      <c r="BV249" s="48"/>
      <c r="BW249" s="48"/>
      <c r="BX249" s="48"/>
      <c r="BY249" s="48"/>
      <c r="BZ249" s="48"/>
      <c r="CA249" s="48"/>
      <c r="CB249" s="48"/>
      <c r="CC249" s="48"/>
      <c r="CD249" s="48"/>
      <c r="CE249" s="48"/>
      <c r="CF249" s="48"/>
      <c r="CG249" s="48"/>
    </row>
    <row r="250" ht="14.25" customHeight="1">
      <c r="B250" s="206" t="s">
        <v>419</v>
      </c>
      <c r="C250" s="206"/>
      <c r="D250" s="13">
        <f t="shared" si="123"/>
        <v>4</v>
      </c>
      <c r="E250" s="48">
        <f t="shared" ref="E250:E251" si="126">+E249</f>
        <v>0.005025</v>
      </c>
      <c r="F250" s="48"/>
      <c r="G250" s="48"/>
      <c r="H250" s="48"/>
      <c r="I250" s="48"/>
      <c r="J250" s="48"/>
      <c r="K250" s="48"/>
      <c r="L250" s="48"/>
      <c r="M250" s="48"/>
      <c r="N250" s="48"/>
      <c r="O250" s="48"/>
      <c r="P250" s="48"/>
      <c r="Q250" s="48"/>
      <c r="R250" s="48"/>
      <c r="S250" s="48"/>
      <c r="T250" s="48"/>
      <c r="U250" s="48"/>
      <c r="V250" s="48"/>
      <c r="W250" s="48"/>
      <c r="X250" s="48"/>
      <c r="Y250" s="48"/>
      <c r="Z250" s="48"/>
      <c r="AA250" s="48"/>
      <c r="AB250" s="48"/>
      <c r="AC250" s="48"/>
      <c r="AD250" s="48"/>
      <c r="AE250" s="48"/>
      <c r="AF250" s="48"/>
      <c r="AG250" s="48"/>
      <c r="AH250" s="48"/>
      <c r="AI250" s="48"/>
      <c r="AJ250" s="48"/>
      <c r="AK250" s="48"/>
      <c r="AL250" s="48"/>
      <c r="AM250" s="48"/>
      <c r="AN250" s="48"/>
      <c r="AO250" s="48"/>
      <c r="AP250" s="48">
        <f t="shared" ref="AP250:BM250" si="125">+AD249</f>
        <v>0.015</v>
      </c>
      <c r="AQ250" s="48">
        <f t="shared" si="125"/>
        <v>0.015</v>
      </c>
      <c r="AR250" s="48">
        <f t="shared" si="125"/>
        <v>0.015</v>
      </c>
      <c r="AS250" s="48">
        <f t="shared" si="125"/>
        <v>0.015</v>
      </c>
      <c r="AT250" s="48">
        <f t="shared" si="125"/>
        <v>0.015</v>
      </c>
      <c r="AU250" s="48">
        <f t="shared" si="125"/>
        <v>0.015</v>
      </c>
      <c r="AV250" s="48">
        <f t="shared" si="125"/>
        <v>0.015</v>
      </c>
      <c r="AW250" s="48">
        <f t="shared" si="125"/>
        <v>0.015</v>
      </c>
      <c r="AX250" s="48">
        <f t="shared" si="125"/>
        <v>0.015</v>
      </c>
      <c r="AY250" s="48">
        <f t="shared" si="125"/>
        <v>0.015</v>
      </c>
      <c r="AZ250" s="48">
        <f t="shared" si="125"/>
        <v>0.015</v>
      </c>
      <c r="BA250" s="48">
        <f t="shared" si="125"/>
        <v>0.015</v>
      </c>
      <c r="BB250" s="48">
        <f t="shared" si="125"/>
        <v>0.01005</v>
      </c>
      <c r="BC250" s="48">
        <f t="shared" si="125"/>
        <v>0.01005</v>
      </c>
      <c r="BD250" s="48">
        <f t="shared" si="125"/>
        <v>0.01005</v>
      </c>
      <c r="BE250" s="48">
        <f t="shared" si="125"/>
        <v>0.01005</v>
      </c>
      <c r="BF250" s="48">
        <f t="shared" si="125"/>
        <v>0.01005</v>
      </c>
      <c r="BG250" s="48">
        <f t="shared" si="125"/>
        <v>0.01005</v>
      </c>
      <c r="BH250" s="48">
        <f t="shared" si="125"/>
        <v>0.01005</v>
      </c>
      <c r="BI250" s="48">
        <f t="shared" si="125"/>
        <v>0.01005</v>
      </c>
      <c r="BJ250" s="48">
        <f t="shared" si="125"/>
        <v>0.01005</v>
      </c>
      <c r="BK250" s="48">
        <f t="shared" si="125"/>
        <v>0.01005</v>
      </c>
      <c r="BL250" s="48">
        <f t="shared" si="125"/>
        <v>0.01005</v>
      </c>
      <c r="BM250" s="48">
        <f t="shared" si="125"/>
        <v>0.01005</v>
      </c>
      <c r="BN250" s="48"/>
      <c r="BO250" s="48"/>
      <c r="BP250" s="48"/>
      <c r="BQ250" s="48"/>
      <c r="BR250" s="48"/>
      <c r="BS250" s="48"/>
      <c r="BT250" s="48"/>
      <c r="BU250" s="48"/>
      <c r="BV250" s="48"/>
      <c r="BW250" s="48"/>
      <c r="BX250" s="48"/>
      <c r="BY250" s="48"/>
      <c r="BZ250" s="48"/>
      <c r="CA250" s="48"/>
      <c r="CB250" s="48"/>
      <c r="CC250" s="48"/>
      <c r="CD250" s="48"/>
      <c r="CE250" s="48"/>
      <c r="CF250" s="48"/>
      <c r="CG250" s="48"/>
    </row>
    <row r="251" ht="14.25" customHeight="1">
      <c r="B251" s="206" t="s">
        <v>419</v>
      </c>
      <c r="C251" s="206"/>
      <c r="D251" s="13">
        <f t="shared" si="123"/>
        <v>5</v>
      </c>
      <c r="E251" s="48">
        <f t="shared" si="126"/>
        <v>0.005025</v>
      </c>
      <c r="F251" s="48"/>
      <c r="G251" s="48"/>
      <c r="H251" s="48"/>
      <c r="I251" s="48"/>
      <c r="J251" s="48"/>
      <c r="K251" s="48"/>
      <c r="L251" s="48"/>
      <c r="M251" s="48"/>
      <c r="N251" s="48"/>
      <c r="O251" s="48"/>
      <c r="P251" s="48"/>
      <c r="Q251" s="48"/>
      <c r="R251" s="48"/>
      <c r="S251" s="48"/>
      <c r="T251" s="48"/>
      <c r="U251" s="48"/>
      <c r="V251" s="48"/>
      <c r="W251" s="48"/>
      <c r="X251" s="48"/>
      <c r="Y251" s="48"/>
      <c r="Z251" s="48"/>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c r="BA251" s="48"/>
      <c r="BB251" s="48">
        <f t="shared" ref="BB251:BM251" si="127">+AP250</f>
        <v>0.015</v>
      </c>
      <c r="BC251" s="48">
        <f t="shared" si="127"/>
        <v>0.015</v>
      </c>
      <c r="BD251" s="48">
        <f t="shared" si="127"/>
        <v>0.015</v>
      </c>
      <c r="BE251" s="48">
        <f t="shared" si="127"/>
        <v>0.015</v>
      </c>
      <c r="BF251" s="48">
        <f t="shared" si="127"/>
        <v>0.015</v>
      </c>
      <c r="BG251" s="48">
        <f t="shared" si="127"/>
        <v>0.015</v>
      </c>
      <c r="BH251" s="48">
        <f t="shared" si="127"/>
        <v>0.015</v>
      </c>
      <c r="BI251" s="48">
        <f t="shared" si="127"/>
        <v>0.015</v>
      </c>
      <c r="BJ251" s="48">
        <f t="shared" si="127"/>
        <v>0.015</v>
      </c>
      <c r="BK251" s="48">
        <f t="shared" si="127"/>
        <v>0.015</v>
      </c>
      <c r="BL251" s="48">
        <f t="shared" si="127"/>
        <v>0.015</v>
      </c>
      <c r="BM251" s="48">
        <f t="shared" si="127"/>
        <v>0.015</v>
      </c>
      <c r="BN251" s="48"/>
      <c r="BO251" s="48"/>
      <c r="BP251" s="48"/>
      <c r="BQ251" s="48"/>
      <c r="BR251" s="48"/>
      <c r="BS251" s="48"/>
      <c r="BT251" s="48"/>
      <c r="BU251" s="48"/>
      <c r="BV251" s="48"/>
      <c r="BW251" s="48"/>
      <c r="BX251" s="48"/>
      <c r="BY251" s="48"/>
      <c r="BZ251" s="48"/>
      <c r="CA251" s="48"/>
      <c r="CB251" s="48"/>
      <c r="CC251" s="48"/>
      <c r="CD251" s="48"/>
      <c r="CE251" s="48"/>
      <c r="CF251" s="48"/>
      <c r="CG251" s="48"/>
    </row>
    <row r="252" ht="14.25" customHeight="1">
      <c r="B252" s="206"/>
      <c r="C252" s="206"/>
    </row>
    <row r="253" ht="14.25" customHeight="1">
      <c r="A253" s="13" t="s">
        <v>433</v>
      </c>
      <c r="B253" s="206"/>
      <c r="C253" s="206"/>
    </row>
    <row r="254" ht="14.25" customHeight="1">
      <c r="B254" s="206" t="str">
        <f t="shared" ref="B254:B258" si="129">+B240</f>
        <v>B2B - Enterprise Customers (year 1)</v>
      </c>
      <c r="C254" s="206"/>
      <c r="F254" s="57">
        <f t="shared" ref="F254:BM254" si="128">+F213*F247*F$211</f>
        <v>31.25</v>
      </c>
      <c r="G254" s="57">
        <f t="shared" si="128"/>
        <v>111.1979167</v>
      </c>
      <c r="H254" s="57">
        <f t="shared" si="128"/>
        <v>191.2521701</v>
      </c>
      <c r="I254" s="57">
        <f t="shared" si="128"/>
        <v>271.7520797</v>
      </c>
      <c r="J254" s="57">
        <f t="shared" si="128"/>
        <v>399.9322014</v>
      </c>
      <c r="K254" s="57">
        <f t="shared" si="128"/>
        <v>527.3467972</v>
      </c>
      <c r="L254" s="57">
        <f t="shared" si="128"/>
        <v>654.4852952</v>
      </c>
      <c r="M254" s="57">
        <f t="shared" si="128"/>
        <v>828.7374839</v>
      </c>
      <c r="N254" s="57">
        <f t="shared" si="128"/>
        <v>1001.818906</v>
      </c>
      <c r="O254" s="57">
        <f t="shared" si="128"/>
        <v>1174.387317</v>
      </c>
      <c r="P254" s="57">
        <f t="shared" si="128"/>
        <v>1394.008964</v>
      </c>
      <c r="Q254" s="57">
        <f t="shared" si="128"/>
        <v>1612.585154</v>
      </c>
      <c r="R254" s="57">
        <f t="shared" si="128"/>
        <v>1039.915851</v>
      </c>
      <c r="S254" s="57">
        <f t="shared" si="128"/>
        <v>1000.919007</v>
      </c>
      <c r="T254" s="57">
        <f t="shared" si="128"/>
        <v>963.384544</v>
      </c>
      <c r="U254" s="57">
        <f t="shared" si="128"/>
        <v>927.2576236</v>
      </c>
      <c r="V254" s="57">
        <f t="shared" si="128"/>
        <v>892.4854627</v>
      </c>
      <c r="W254" s="57">
        <f t="shared" si="128"/>
        <v>859.0172579</v>
      </c>
      <c r="X254" s="57">
        <f t="shared" si="128"/>
        <v>826.8041107</v>
      </c>
      <c r="Y254" s="57">
        <f t="shared" si="128"/>
        <v>795.7989565</v>
      </c>
      <c r="Z254" s="57">
        <f t="shared" si="128"/>
        <v>765.9564957</v>
      </c>
      <c r="AA254" s="57">
        <f t="shared" si="128"/>
        <v>737.2331271</v>
      </c>
      <c r="AB254" s="57">
        <f t="shared" si="128"/>
        <v>709.5868848</v>
      </c>
      <c r="AC254" s="57">
        <f t="shared" si="128"/>
        <v>682.9773766</v>
      </c>
      <c r="AD254" s="57">
        <f t="shared" si="128"/>
        <v>330.105732</v>
      </c>
      <c r="AE254" s="57">
        <f t="shared" si="128"/>
        <v>319.1022076</v>
      </c>
      <c r="AF254" s="57">
        <f t="shared" si="128"/>
        <v>308.4654674</v>
      </c>
      <c r="AG254" s="57">
        <f t="shared" si="128"/>
        <v>298.1832851</v>
      </c>
      <c r="AH254" s="57">
        <f t="shared" si="128"/>
        <v>288.2438423</v>
      </c>
      <c r="AI254" s="57">
        <f t="shared" si="128"/>
        <v>278.6357142</v>
      </c>
      <c r="AJ254" s="57">
        <f t="shared" si="128"/>
        <v>269.3478571</v>
      </c>
      <c r="AK254" s="57">
        <f t="shared" si="128"/>
        <v>260.3695952</v>
      </c>
      <c r="AL254" s="57">
        <f t="shared" si="128"/>
        <v>251.6906087</v>
      </c>
      <c r="AM254" s="57">
        <f t="shared" si="128"/>
        <v>243.3009217</v>
      </c>
      <c r="AN254" s="57">
        <f t="shared" si="128"/>
        <v>235.190891</v>
      </c>
      <c r="AO254" s="57">
        <f t="shared" si="128"/>
        <v>227.3511946</v>
      </c>
      <c r="AP254" s="57">
        <f t="shared" si="128"/>
        <v>220.7201181</v>
      </c>
      <c r="AQ254" s="57">
        <f t="shared" si="128"/>
        <v>214.282448</v>
      </c>
      <c r="AR254" s="57">
        <f t="shared" si="128"/>
        <v>208.0325433</v>
      </c>
      <c r="AS254" s="57">
        <f t="shared" si="128"/>
        <v>201.9649274</v>
      </c>
      <c r="AT254" s="57">
        <f t="shared" si="128"/>
        <v>196.0742837</v>
      </c>
      <c r="AU254" s="57">
        <f t="shared" si="128"/>
        <v>190.3554504</v>
      </c>
      <c r="AV254" s="57">
        <f t="shared" si="128"/>
        <v>184.8034165</v>
      </c>
      <c r="AW254" s="57">
        <f t="shared" si="128"/>
        <v>179.4133168</v>
      </c>
      <c r="AX254" s="57">
        <f t="shared" si="128"/>
        <v>174.1804284</v>
      </c>
      <c r="AY254" s="57">
        <f t="shared" si="128"/>
        <v>169.1001659</v>
      </c>
      <c r="AZ254" s="57">
        <f t="shared" si="128"/>
        <v>164.1680777</v>
      </c>
      <c r="BA254" s="57">
        <f t="shared" si="128"/>
        <v>159.3798421</v>
      </c>
      <c r="BB254" s="57">
        <f t="shared" si="128"/>
        <v>155.3953461</v>
      </c>
      <c r="BC254" s="57">
        <f t="shared" si="128"/>
        <v>151.5104624</v>
      </c>
      <c r="BD254" s="57">
        <f t="shared" si="128"/>
        <v>147.7227009</v>
      </c>
      <c r="BE254" s="57">
        <f t="shared" si="128"/>
        <v>144.0296334</v>
      </c>
      <c r="BF254" s="57">
        <f t="shared" si="128"/>
        <v>140.4288925</v>
      </c>
      <c r="BG254" s="57">
        <f t="shared" si="128"/>
        <v>136.9181702</v>
      </c>
      <c r="BH254" s="57">
        <f t="shared" si="128"/>
        <v>133.495216</v>
      </c>
      <c r="BI254" s="57">
        <f t="shared" si="128"/>
        <v>130.1578356</v>
      </c>
      <c r="BJ254" s="57">
        <f t="shared" si="128"/>
        <v>126.9038897</v>
      </c>
      <c r="BK254" s="57">
        <f t="shared" si="128"/>
        <v>123.7312924</v>
      </c>
      <c r="BL254" s="57">
        <f t="shared" si="128"/>
        <v>120.6380101</v>
      </c>
      <c r="BM254" s="57">
        <f t="shared" si="128"/>
        <v>117.6220599</v>
      </c>
    </row>
    <row r="255" ht="14.25" customHeight="1">
      <c r="B255" s="206" t="str">
        <f t="shared" si="129"/>
        <v>B2B - Enterprise Customers (year 2)</v>
      </c>
      <c r="C255" s="206"/>
      <c r="F255" s="57">
        <f t="shared" ref="F255:BM255" si="130">+F214*F248*F$211</f>
        <v>0</v>
      </c>
      <c r="G255" s="57">
        <f t="shared" si="130"/>
        <v>0</v>
      </c>
      <c r="H255" s="57">
        <f t="shared" si="130"/>
        <v>0</v>
      </c>
      <c r="I255" s="57">
        <f t="shared" si="130"/>
        <v>0</v>
      </c>
      <c r="J255" s="57">
        <f t="shared" si="130"/>
        <v>0</v>
      </c>
      <c r="K255" s="57">
        <f t="shared" si="130"/>
        <v>0</v>
      </c>
      <c r="L255" s="57">
        <f t="shared" si="130"/>
        <v>0</v>
      </c>
      <c r="M255" s="57">
        <f t="shared" si="130"/>
        <v>0</v>
      </c>
      <c r="N255" s="57">
        <f t="shared" si="130"/>
        <v>0</v>
      </c>
      <c r="O255" s="57">
        <f t="shared" si="130"/>
        <v>0</v>
      </c>
      <c r="P255" s="57">
        <f t="shared" si="130"/>
        <v>0</v>
      </c>
      <c r="Q255" s="57">
        <f t="shared" si="130"/>
        <v>0</v>
      </c>
      <c r="R255" s="57">
        <f t="shared" si="130"/>
        <v>330.1886207</v>
      </c>
      <c r="S255" s="57">
        <f t="shared" si="130"/>
        <v>655.6602578</v>
      </c>
      <c r="T255" s="57">
        <f t="shared" si="130"/>
        <v>1024.080005</v>
      </c>
      <c r="U255" s="57">
        <f t="shared" si="130"/>
        <v>1387.624573</v>
      </c>
      <c r="V255" s="57">
        <f t="shared" si="130"/>
        <v>1794.067025</v>
      </c>
      <c r="W255" s="57">
        <f t="shared" si="130"/>
        <v>2195.696154</v>
      </c>
      <c r="X255" s="57">
        <f t="shared" si="130"/>
        <v>2640.401723</v>
      </c>
      <c r="Y255" s="57">
        <f t="shared" si="130"/>
        <v>3080.594367</v>
      </c>
      <c r="Z255" s="57">
        <f t="shared" si="130"/>
        <v>3564.291403</v>
      </c>
      <c r="AA255" s="57">
        <f t="shared" si="130"/>
        <v>4044.037347</v>
      </c>
      <c r="AB255" s="57">
        <f t="shared" si="130"/>
        <v>4567.990367</v>
      </c>
      <c r="AC255" s="57">
        <f t="shared" si="130"/>
        <v>5088.843503</v>
      </c>
      <c r="AD255" s="57">
        <f t="shared" si="130"/>
        <v>3295.874309</v>
      </c>
      <c r="AE255" s="57">
        <f t="shared" si="130"/>
        <v>3186.011832</v>
      </c>
      <c r="AF255" s="57">
        <f t="shared" si="130"/>
        <v>3079.811437</v>
      </c>
      <c r="AG255" s="57">
        <f t="shared" si="130"/>
        <v>2977.151056</v>
      </c>
      <c r="AH255" s="57">
        <f t="shared" si="130"/>
        <v>2877.912688</v>
      </c>
      <c r="AI255" s="57">
        <f t="shared" si="130"/>
        <v>2781.982265</v>
      </c>
      <c r="AJ255" s="57">
        <f t="shared" si="130"/>
        <v>2689.249523</v>
      </c>
      <c r="AK255" s="57">
        <f t="shared" si="130"/>
        <v>2599.607872</v>
      </c>
      <c r="AL255" s="57">
        <f t="shared" si="130"/>
        <v>2512.954276</v>
      </c>
      <c r="AM255" s="57">
        <f t="shared" si="130"/>
        <v>2429.189134</v>
      </c>
      <c r="AN255" s="57">
        <f t="shared" si="130"/>
        <v>2348.216162</v>
      </c>
      <c r="AO255" s="57">
        <f t="shared" si="130"/>
        <v>2269.94229</v>
      </c>
      <c r="AP255" s="57">
        <f t="shared" si="130"/>
        <v>1101.86782</v>
      </c>
      <c r="AQ255" s="57">
        <f t="shared" si="130"/>
        <v>1069.730009</v>
      </c>
      <c r="AR255" s="57">
        <f t="shared" si="130"/>
        <v>1038.52955</v>
      </c>
      <c r="AS255" s="57">
        <f t="shared" si="130"/>
        <v>1008.239105</v>
      </c>
      <c r="AT255" s="57">
        <f t="shared" si="130"/>
        <v>978.832131</v>
      </c>
      <c r="AU255" s="57">
        <f t="shared" si="130"/>
        <v>950.2828605</v>
      </c>
      <c r="AV255" s="57">
        <f t="shared" si="130"/>
        <v>922.5662771</v>
      </c>
      <c r="AW255" s="57">
        <f t="shared" si="130"/>
        <v>895.658094</v>
      </c>
      <c r="AX255" s="57">
        <f t="shared" si="130"/>
        <v>869.5347329</v>
      </c>
      <c r="AY255" s="57">
        <f t="shared" si="130"/>
        <v>844.1733032</v>
      </c>
      <c r="AZ255" s="57">
        <f t="shared" si="130"/>
        <v>819.5515819</v>
      </c>
      <c r="BA255" s="57">
        <f t="shared" si="130"/>
        <v>795.6479941</v>
      </c>
      <c r="BB255" s="57">
        <f t="shared" si="130"/>
        <v>775.7567942</v>
      </c>
      <c r="BC255" s="57">
        <f t="shared" si="130"/>
        <v>756.3628744</v>
      </c>
      <c r="BD255" s="57">
        <f t="shared" si="130"/>
        <v>737.4538025</v>
      </c>
      <c r="BE255" s="57">
        <f t="shared" si="130"/>
        <v>719.0174574</v>
      </c>
      <c r="BF255" s="57">
        <f t="shared" si="130"/>
        <v>701.042021</v>
      </c>
      <c r="BG255" s="57">
        <f t="shared" si="130"/>
        <v>683.5159705</v>
      </c>
      <c r="BH255" s="57">
        <f t="shared" si="130"/>
        <v>666.4280712</v>
      </c>
      <c r="BI255" s="57">
        <f t="shared" si="130"/>
        <v>649.7673694</v>
      </c>
      <c r="BJ255" s="57">
        <f t="shared" si="130"/>
        <v>633.5231852</v>
      </c>
      <c r="BK255" s="57">
        <f t="shared" si="130"/>
        <v>617.6851056</v>
      </c>
      <c r="BL255" s="57">
        <f t="shared" si="130"/>
        <v>602.2429779</v>
      </c>
      <c r="BM255" s="57">
        <f t="shared" si="130"/>
        <v>587.1869035</v>
      </c>
    </row>
    <row r="256" ht="14.25" customHeight="1">
      <c r="B256" s="206" t="str">
        <f t="shared" si="129"/>
        <v>B2B - Enterprise Customers (year 3)</v>
      </c>
      <c r="C256" s="206"/>
      <c r="F256" s="57">
        <f t="shared" ref="F256:BM256" si="131">+F215*F249*F$211</f>
        <v>0</v>
      </c>
      <c r="G256" s="57">
        <f t="shared" si="131"/>
        <v>0</v>
      </c>
      <c r="H256" s="57">
        <f t="shared" si="131"/>
        <v>0</v>
      </c>
      <c r="I256" s="57">
        <f t="shared" si="131"/>
        <v>0</v>
      </c>
      <c r="J256" s="57">
        <f t="shared" si="131"/>
        <v>0</v>
      </c>
      <c r="K256" s="57">
        <f t="shared" si="131"/>
        <v>0</v>
      </c>
      <c r="L256" s="57">
        <f t="shared" si="131"/>
        <v>0</v>
      </c>
      <c r="M256" s="57">
        <f t="shared" si="131"/>
        <v>0</v>
      </c>
      <c r="N256" s="57">
        <f t="shared" si="131"/>
        <v>0</v>
      </c>
      <c r="O256" s="57">
        <f t="shared" si="131"/>
        <v>0</v>
      </c>
      <c r="P256" s="57">
        <f t="shared" si="131"/>
        <v>0</v>
      </c>
      <c r="Q256" s="57">
        <f t="shared" si="131"/>
        <v>0</v>
      </c>
      <c r="R256" s="57">
        <f t="shared" si="131"/>
        <v>0</v>
      </c>
      <c r="S256" s="57">
        <f t="shared" si="131"/>
        <v>0</v>
      </c>
      <c r="T256" s="57">
        <f t="shared" si="131"/>
        <v>0</v>
      </c>
      <c r="U256" s="57">
        <f t="shared" si="131"/>
        <v>0</v>
      </c>
      <c r="V256" s="57">
        <f t="shared" si="131"/>
        <v>0</v>
      </c>
      <c r="W256" s="57">
        <f t="shared" si="131"/>
        <v>0</v>
      </c>
      <c r="X256" s="57">
        <f t="shared" si="131"/>
        <v>0</v>
      </c>
      <c r="Y256" s="57">
        <f t="shared" si="131"/>
        <v>0</v>
      </c>
      <c r="Z256" s="57">
        <f t="shared" si="131"/>
        <v>0</v>
      </c>
      <c r="AA256" s="57">
        <f t="shared" si="131"/>
        <v>0</v>
      </c>
      <c r="AB256" s="57">
        <f t="shared" si="131"/>
        <v>0</v>
      </c>
      <c r="AC256" s="57">
        <f t="shared" si="131"/>
        <v>0</v>
      </c>
      <c r="AD256" s="57">
        <f t="shared" si="131"/>
        <v>749.0366612</v>
      </c>
      <c r="AE256" s="57">
        <f t="shared" si="131"/>
        <v>1484.776017</v>
      </c>
      <c r="AF256" s="57">
        <f t="shared" si="131"/>
        <v>2255.119839</v>
      </c>
      <c r="AG256" s="57">
        <f t="shared" si="131"/>
        <v>3012.652352</v>
      </c>
      <c r="AH256" s="57">
        <f t="shared" si="131"/>
        <v>3805.31894</v>
      </c>
      <c r="AI256" s="57">
        <f t="shared" si="131"/>
        <v>4585.748975</v>
      </c>
      <c r="AJ256" s="57">
        <f t="shared" si="131"/>
        <v>5401.934626</v>
      </c>
      <c r="AK256" s="57">
        <f t="shared" si="131"/>
        <v>6206.553785</v>
      </c>
      <c r="AL256" s="57">
        <f t="shared" si="131"/>
        <v>7047.648989</v>
      </c>
      <c r="AM256" s="57">
        <f t="shared" si="131"/>
        <v>7877.950452</v>
      </c>
      <c r="AN256" s="57">
        <f t="shared" si="131"/>
        <v>8745.555104</v>
      </c>
      <c r="AO256" s="57">
        <f t="shared" si="131"/>
        <v>9603.249752</v>
      </c>
      <c r="AP256" s="57">
        <f t="shared" si="131"/>
        <v>6246.513828</v>
      </c>
      <c r="AQ256" s="57">
        <f t="shared" si="131"/>
        <v>6064.323841</v>
      </c>
      <c r="AR256" s="57">
        <f t="shared" si="131"/>
        <v>5887.447729</v>
      </c>
      <c r="AS256" s="57">
        <f t="shared" si="131"/>
        <v>5715.730504</v>
      </c>
      <c r="AT256" s="57">
        <f t="shared" si="131"/>
        <v>5549.021698</v>
      </c>
      <c r="AU256" s="57">
        <f t="shared" si="131"/>
        <v>5387.175231</v>
      </c>
      <c r="AV256" s="57">
        <f t="shared" si="131"/>
        <v>5230.049287</v>
      </c>
      <c r="AW256" s="57">
        <f t="shared" si="131"/>
        <v>5077.506183</v>
      </c>
      <c r="AX256" s="57">
        <f t="shared" si="131"/>
        <v>4929.412253</v>
      </c>
      <c r="AY256" s="57">
        <f t="shared" si="131"/>
        <v>4785.637729</v>
      </c>
      <c r="AZ256" s="57">
        <f t="shared" si="131"/>
        <v>4646.056628</v>
      </c>
      <c r="BA256" s="57">
        <f t="shared" si="131"/>
        <v>4510.546643</v>
      </c>
      <c r="BB256" s="57">
        <f t="shared" si="131"/>
        <v>2198.891489</v>
      </c>
      <c r="BC256" s="57">
        <f t="shared" si="131"/>
        <v>2143.919201</v>
      </c>
      <c r="BD256" s="57">
        <f t="shared" si="131"/>
        <v>2090.321221</v>
      </c>
      <c r="BE256" s="57">
        <f t="shared" si="131"/>
        <v>2038.063191</v>
      </c>
      <c r="BF256" s="57">
        <f t="shared" si="131"/>
        <v>1987.111611</v>
      </c>
      <c r="BG256" s="57">
        <f t="shared" si="131"/>
        <v>1937.433821</v>
      </c>
      <c r="BH256" s="57">
        <f t="shared" si="131"/>
        <v>1888.997975</v>
      </c>
      <c r="BI256" s="57">
        <f t="shared" si="131"/>
        <v>1841.773026</v>
      </c>
      <c r="BJ256" s="57">
        <f t="shared" si="131"/>
        <v>1795.7287</v>
      </c>
      <c r="BK256" s="57">
        <f t="shared" si="131"/>
        <v>1750.835483</v>
      </c>
      <c r="BL256" s="57">
        <f t="shared" si="131"/>
        <v>1707.064596</v>
      </c>
      <c r="BM256" s="57">
        <f t="shared" si="131"/>
        <v>1664.387981</v>
      </c>
    </row>
    <row r="257" ht="14.25" customHeight="1">
      <c r="B257" s="206" t="str">
        <f t="shared" si="129"/>
        <v>B2B - Enterprise Customers (year 4)</v>
      </c>
      <c r="C257" s="206"/>
      <c r="F257" s="57">
        <f t="shared" ref="F257:BM257" si="132">+F216*F250*F$211</f>
        <v>0</v>
      </c>
      <c r="G257" s="57">
        <f t="shared" si="132"/>
        <v>0</v>
      </c>
      <c r="H257" s="57">
        <f t="shared" si="132"/>
        <v>0</v>
      </c>
      <c r="I257" s="57">
        <f t="shared" si="132"/>
        <v>0</v>
      </c>
      <c r="J257" s="57">
        <f t="shared" si="132"/>
        <v>0</v>
      </c>
      <c r="K257" s="57">
        <f t="shared" si="132"/>
        <v>0</v>
      </c>
      <c r="L257" s="57">
        <f t="shared" si="132"/>
        <v>0</v>
      </c>
      <c r="M257" s="57">
        <f t="shared" si="132"/>
        <v>0</v>
      </c>
      <c r="N257" s="57">
        <f t="shared" si="132"/>
        <v>0</v>
      </c>
      <c r="O257" s="57">
        <f t="shared" si="132"/>
        <v>0</v>
      </c>
      <c r="P257" s="57">
        <f t="shared" si="132"/>
        <v>0</v>
      </c>
      <c r="Q257" s="57">
        <f t="shared" si="132"/>
        <v>0</v>
      </c>
      <c r="R257" s="57">
        <f t="shared" si="132"/>
        <v>0</v>
      </c>
      <c r="S257" s="57">
        <f t="shared" si="132"/>
        <v>0</v>
      </c>
      <c r="T257" s="57">
        <f t="shared" si="132"/>
        <v>0</v>
      </c>
      <c r="U257" s="57">
        <f t="shared" si="132"/>
        <v>0</v>
      </c>
      <c r="V257" s="57">
        <f t="shared" si="132"/>
        <v>0</v>
      </c>
      <c r="W257" s="57">
        <f t="shared" si="132"/>
        <v>0</v>
      </c>
      <c r="X257" s="57">
        <f t="shared" si="132"/>
        <v>0</v>
      </c>
      <c r="Y257" s="57">
        <f t="shared" si="132"/>
        <v>0</v>
      </c>
      <c r="Z257" s="57">
        <f t="shared" si="132"/>
        <v>0</v>
      </c>
      <c r="AA257" s="57">
        <f t="shared" si="132"/>
        <v>0</v>
      </c>
      <c r="AB257" s="57">
        <f t="shared" si="132"/>
        <v>0</v>
      </c>
      <c r="AC257" s="57">
        <f t="shared" si="132"/>
        <v>0</v>
      </c>
      <c r="AD257" s="57">
        <f t="shared" si="132"/>
        <v>0</v>
      </c>
      <c r="AE257" s="57">
        <f t="shared" si="132"/>
        <v>0</v>
      </c>
      <c r="AF257" s="57">
        <f t="shared" si="132"/>
        <v>0</v>
      </c>
      <c r="AG257" s="57">
        <f t="shared" si="132"/>
        <v>0</v>
      </c>
      <c r="AH257" s="57">
        <f t="shared" si="132"/>
        <v>0</v>
      </c>
      <c r="AI257" s="57">
        <f t="shared" si="132"/>
        <v>0</v>
      </c>
      <c r="AJ257" s="57">
        <f t="shared" si="132"/>
        <v>0</v>
      </c>
      <c r="AK257" s="57">
        <f t="shared" si="132"/>
        <v>0</v>
      </c>
      <c r="AL257" s="57">
        <f t="shared" si="132"/>
        <v>0</v>
      </c>
      <c r="AM257" s="57">
        <f t="shared" si="132"/>
        <v>0</v>
      </c>
      <c r="AN257" s="57">
        <f t="shared" si="132"/>
        <v>0</v>
      </c>
      <c r="AO257" s="57">
        <f t="shared" si="132"/>
        <v>0</v>
      </c>
      <c r="AP257" s="57">
        <f t="shared" si="132"/>
        <v>1210.011447</v>
      </c>
      <c r="AQ257" s="57">
        <f t="shared" si="132"/>
        <v>2401.256351</v>
      </c>
      <c r="AR257" s="57">
        <f t="shared" si="132"/>
        <v>3621.818089</v>
      </c>
      <c r="AS257" s="57">
        <f t="shared" si="132"/>
        <v>4824.654044</v>
      </c>
      <c r="AT257" s="57">
        <f t="shared" si="132"/>
        <v>6057.871177</v>
      </c>
      <c r="AU257" s="57">
        <f t="shared" si="132"/>
        <v>7274.451924</v>
      </c>
      <c r="AV257" s="57">
        <f t="shared" si="132"/>
        <v>8522.529814</v>
      </c>
      <c r="AW257" s="57">
        <f t="shared" si="132"/>
        <v>9755.115407</v>
      </c>
      <c r="AX257" s="57">
        <f t="shared" si="132"/>
        <v>11020.37196</v>
      </c>
      <c r="AY257" s="57">
        <f t="shared" si="132"/>
        <v>12271.34143</v>
      </c>
      <c r="AZ257" s="57">
        <f t="shared" si="132"/>
        <v>13556.22017</v>
      </c>
      <c r="BA257" s="57">
        <f t="shared" si="132"/>
        <v>14828.085</v>
      </c>
      <c r="BB257" s="57">
        <f t="shared" si="132"/>
        <v>9686.446523</v>
      </c>
      <c r="BC257" s="57">
        <f t="shared" si="132"/>
        <v>9444.28536</v>
      </c>
      <c r="BD257" s="57">
        <f t="shared" si="132"/>
        <v>9208.178226</v>
      </c>
      <c r="BE257" s="57">
        <f t="shared" si="132"/>
        <v>8977.97377</v>
      </c>
      <c r="BF257" s="57">
        <f t="shared" si="132"/>
        <v>8753.524426</v>
      </c>
      <c r="BG257" s="57">
        <f t="shared" si="132"/>
        <v>8534.686316</v>
      </c>
      <c r="BH257" s="57">
        <f t="shared" si="132"/>
        <v>8321.319158</v>
      </c>
      <c r="BI257" s="57">
        <f t="shared" si="132"/>
        <v>8113.286179</v>
      </c>
      <c r="BJ257" s="57">
        <f t="shared" si="132"/>
        <v>7910.454024</v>
      </c>
      <c r="BK257" s="57">
        <f t="shared" si="132"/>
        <v>7712.692674</v>
      </c>
      <c r="BL257" s="57">
        <f t="shared" si="132"/>
        <v>7519.875357</v>
      </c>
      <c r="BM257" s="57">
        <f t="shared" si="132"/>
        <v>7331.878473</v>
      </c>
    </row>
    <row r="258" ht="14.25" customHeight="1">
      <c r="B258" s="206" t="str">
        <f t="shared" si="129"/>
        <v>B2B - Enterprise Customers (year 5)</v>
      </c>
      <c r="C258" s="206"/>
      <c r="F258" s="57">
        <f t="shared" ref="F258:BM258" si="133">+F217*F251*F$211</f>
        <v>0</v>
      </c>
      <c r="G258" s="57">
        <f t="shared" si="133"/>
        <v>0</v>
      </c>
      <c r="H258" s="57">
        <f t="shared" si="133"/>
        <v>0</v>
      </c>
      <c r="I258" s="57">
        <f t="shared" si="133"/>
        <v>0</v>
      </c>
      <c r="J258" s="57">
        <f t="shared" si="133"/>
        <v>0</v>
      </c>
      <c r="K258" s="57">
        <f t="shared" si="133"/>
        <v>0</v>
      </c>
      <c r="L258" s="57">
        <f t="shared" si="133"/>
        <v>0</v>
      </c>
      <c r="M258" s="57">
        <f t="shared" si="133"/>
        <v>0</v>
      </c>
      <c r="N258" s="57">
        <f t="shared" si="133"/>
        <v>0</v>
      </c>
      <c r="O258" s="57">
        <f t="shared" si="133"/>
        <v>0</v>
      </c>
      <c r="P258" s="57">
        <f t="shared" si="133"/>
        <v>0</v>
      </c>
      <c r="Q258" s="57">
        <f t="shared" si="133"/>
        <v>0</v>
      </c>
      <c r="R258" s="57">
        <f t="shared" si="133"/>
        <v>0</v>
      </c>
      <c r="S258" s="57">
        <f t="shared" si="133"/>
        <v>0</v>
      </c>
      <c r="T258" s="57">
        <f t="shared" si="133"/>
        <v>0</v>
      </c>
      <c r="U258" s="57">
        <f t="shared" si="133"/>
        <v>0</v>
      </c>
      <c r="V258" s="57">
        <f t="shared" si="133"/>
        <v>0</v>
      </c>
      <c r="W258" s="57">
        <f t="shared" si="133"/>
        <v>0</v>
      </c>
      <c r="X258" s="57">
        <f t="shared" si="133"/>
        <v>0</v>
      </c>
      <c r="Y258" s="57">
        <f t="shared" si="133"/>
        <v>0</v>
      </c>
      <c r="Z258" s="57">
        <f t="shared" si="133"/>
        <v>0</v>
      </c>
      <c r="AA258" s="57">
        <f t="shared" si="133"/>
        <v>0</v>
      </c>
      <c r="AB258" s="57">
        <f t="shared" si="133"/>
        <v>0</v>
      </c>
      <c r="AC258" s="57">
        <f t="shared" si="133"/>
        <v>0</v>
      </c>
      <c r="AD258" s="57">
        <f t="shared" si="133"/>
        <v>0</v>
      </c>
      <c r="AE258" s="57">
        <f t="shared" si="133"/>
        <v>0</v>
      </c>
      <c r="AF258" s="57">
        <f t="shared" si="133"/>
        <v>0</v>
      </c>
      <c r="AG258" s="57">
        <f t="shared" si="133"/>
        <v>0</v>
      </c>
      <c r="AH258" s="57">
        <f t="shared" si="133"/>
        <v>0</v>
      </c>
      <c r="AI258" s="57">
        <f t="shared" si="133"/>
        <v>0</v>
      </c>
      <c r="AJ258" s="57">
        <f t="shared" si="133"/>
        <v>0</v>
      </c>
      <c r="AK258" s="57">
        <f t="shared" si="133"/>
        <v>0</v>
      </c>
      <c r="AL258" s="57">
        <f t="shared" si="133"/>
        <v>0</v>
      </c>
      <c r="AM258" s="57">
        <f t="shared" si="133"/>
        <v>0</v>
      </c>
      <c r="AN258" s="57">
        <f t="shared" si="133"/>
        <v>0</v>
      </c>
      <c r="AO258" s="57">
        <f t="shared" si="133"/>
        <v>0</v>
      </c>
      <c r="AP258" s="57">
        <f t="shared" si="133"/>
        <v>0</v>
      </c>
      <c r="AQ258" s="57">
        <f t="shared" si="133"/>
        <v>0</v>
      </c>
      <c r="AR258" s="57">
        <f t="shared" si="133"/>
        <v>0</v>
      </c>
      <c r="AS258" s="57">
        <f t="shared" si="133"/>
        <v>0</v>
      </c>
      <c r="AT258" s="57">
        <f t="shared" si="133"/>
        <v>0</v>
      </c>
      <c r="AU258" s="57">
        <f t="shared" si="133"/>
        <v>0</v>
      </c>
      <c r="AV258" s="57">
        <f t="shared" si="133"/>
        <v>0</v>
      </c>
      <c r="AW258" s="57">
        <f t="shared" si="133"/>
        <v>0</v>
      </c>
      <c r="AX258" s="57">
        <f t="shared" si="133"/>
        <v>0</v>
      </c>
      <c r="AY258" s="57">
        <f t="shared" si="133"/>
        <v>0</v>
      </c>
      <c r="AZ258" s="57">
        <f t="shared" si="133"/>
        <v>0</v>
      </c>
      <c r="BA258" s="57">
        <f t="shared" si="133"/>
        <v>0</v>
      </c>
      <c r="BB258" s="57">
        <f t="shared" si="133"/>
        <v>1729.998517</v>
      </c>
      <c r="BC258" s="57">
        <f t="shared" si="133"/>
        <v>3436.303276</v>
      </c>
      <c r="BD258" s="57">
        <f t="shared" si="133"/>
        <v>5166.968308</v>
      </c>
      <c r="BE258" s="57">
        <f t="shared" si="133"/>
        <v>6875.113893</v>
      </c>
      <c r="BF258" s="57">
        <f t="shared" si="133"/>
        <v>8608.800432</v>
      </c>
      <c r="BG258" s="57">
        <f t="shared" si="133"/>
        <v>10321.15549</v>
      </c>
      <c r="BH258" s="57">
        <f t="shared" si="133"/>
        <v>12060.24767</v>
      </c>
      <c r="BI258" s="57">
        <f t="shared" si="133"/>
        <v>13779.21368</v>
      </c>
      <c r="BJ258" s="57">
        <f t="shared" si="133"/>
        <v>15526.13221</v>
      </c>
      <c r="BK258" s="57">
        <f t="shared" si="133"/>
        <v>17254.15099</v>
      </c>
      <c r="BL258" s="57">
        <f t="shared" si="133"/>
        <v>19011.36071</v>
      </c>
      <c r="BM258" s="57">
        <f t="shared" si="133"/>
        <v>20750.92209</v>
      </c>
    </row>
    <row r="259" ht="14.25" customHeight="1">
      <c r="B259" s="206"/>
      <c r="C259" s="206"/>
      <c r="F259" s="57">
        <f t="shared" ref="F259:BM259" si="134">SUM(F254:F258)</f>
        <v>31.25</v>
      </c>
      <c r="G259" s="57">
        <f t="shared" si="134"/>
        <v>111.1979167</v>
      </c>
      <c r="H259" s="57">
        <f t="shared" si="134"/>
        <v>191.2521701</v>
      </c>
      <c r="I259" s="57">
        <f t="shared" si="134"/>
        <v>271.7520797</v>
      </c>
      <c r="J259" s="57">
        <f t="shared" si="134"/>
        <v>399.9322014</v>
      </c>
      <c r="K259" s="57">
        <f t="shared" si="134"/>
        <v>527.3467972</v>
      </c>
      <c r="L259" s="57">
        <f t="shared" si="134"/>
        <v>654.4852952</v>
      </c>
      <c r="M259" s="57">
        <f t="shared" si="134"/>
        <v>828.7374839</v>
      </c>
      <c r="N259" s="57">
        <f t="shared" si="134"/>
        <v>1001.818906</v>
      </c>
      <c r="O259" s="57">
        <f t="shared" si="134"/>
        <v>1174.387317</v>
      </c>
      <c r="P259" s="57">
        <f t="shared" si="134"/>
        <v>1394.008964</v>
      </c>
      <c r="Q259" s="57">
        <f t="shared" si="134"/>
        <v>1612.585154</v>
      </c>
      <c r="R259" s="57">
        <f t="shared" si="134"/>
        <v>1370.104472</v>
      </c>
      <c r="S259" s="57">
        <f t="shared" si="134"/>
        <v>1656.579265</v>
      </c>
      <c r="T259" s="57">
        <f t="shared" si="134"/>
        <v>1987.464549</v>
      </c>
      <c r="U259" s="57">
        <f t="shared" si="134"/>
        <v>2314.882197</v>
      </c>
      <c r="V259" s="57">
        <f t="shared" si="134"/>
        <v>2686.552487</v>
      </c>
      <c r="W259" s="57">
        <f t="shared" si="134"/>
        <v>3054.713412</v>
      </c>
      <c r="X259" s="57">
        <f t="shared" si="134"/>
        <v>3467.205834</v>
      </c>
      <c r="Y259" s="57">
        <f t="shared" si="134"/>
        <v>3876.393323</v>
      </c>
      <c r="Z259" s="57">
        <f t="shared" si="134"/>
        <v>4330.247899</v>
      </c>
      <c r="AA259" s="57">
        <f t="shared" si="134"/>
        <v>4781.270474</v>
      </c>
      <c r="AB259" s="57">
        <f t="shared" si="134"/>
        <v>5277.577252</v>
      </c>
      <c r="AC259" s="57">
        <f t="shared" si="134"/>
        <v>5771.82088</v>
      </c>
      <c r="AD259" s="57">
        <f t="shared" si="134"/>
        <v>4375.016702</v>
      </c>
      <c r="AE259" s="57">
        <f t="shared" si="134"/>
        <v>4989.890056</v>
      </c>
      <c r="AF259" s="57">
        <f t="shared" si="134"/>
        <v>5643.396744</v>
      </c>
      <c r="AG259" s="57">
        <f t="shared" si="134"/>
        <v>6287.986694</v>
      </c>
      <c r="AH259" s="57">
        <f t="shared" si="134"/>
        <v>6971.47547</v>
      </c>
      <c r="AI259" s="57">
        <f t="shared" si="134"/>
        <v>7646.366954</v>
      </c>
      <c r="AJ259" s="57">
        <f t="shared" si="134"/>
        <v>8360.532006</v>
      </c>
      <c r="AK259" s="57">
        <f t="shared" si="134"/>
        <v>9066.531252</v>
      </c>
      <c r="AL259" s="57">
        <f t="shared" si="134"/>
        <v>9812.293874</v>
      </c>
      <c r="AM259" s="57">
        <f t="shared" si="134"/>
        <v>10550.44051</v>
      </c>
      <c r="AN259" s="57">
        <f t="shared" si="134"/>
        <v>11328.96216</v>
      </c>
      <c r="AO259" s="57">
        <f t="shared" si="134"/>
        <v>12100.54324</v>
      </c>
      <c r="AP259" s="57">
        <f t="shared" si="134"/>
        <v>8779.113213</v>
      </c>
      <c r="AQ259" s="57">
        <f t="shared" si="134"/>
        <v>9749.592649</v>
      </c>
      <c r="AR259" s="57">
        <f t="shared" si="134"/>
        <v>10755.82791</v>
      </c>
      <c r="AS259" s="57">
        <f t="shared" si="134"/>
        <v>11750.58858</v>
      </c>
      <c r="AT259" s="57">
        <f t="shared" si="134"/>
        <v>12781.79929</v>
      </c>
      <c r="AU259" s="57">
        <f t="shared" si="134"/>
        <v>13802.26547</v>
      </c>
      <c r="AV259" s="57">
        <f t="shared" si="134"/>
        <v>14859.94879</v>
      </c>
      <c r="AW259" s="57">
        <f t="shared" si="134"/>
        <v>15907.693</v>
      </c>
      <c r="AX259" s="57">
        <f t="shared" si="134"/>
        <v>16993.49938</v>
      </c>
      <c r="AY259" s="57">
        <f t="shared" si="134"/>
        <v>18070.25263</v>
      </c>
      <c r="AZ259" s="57">
        <f t="shared" si="134"/>
        <v>19185.99646</v>
      </c>
      <c r="BA259" s="57">
        <f t="shared" si="134"/>
        <v>20293.65947</v>
      </c>
      <c r="BB259" s="57">
        <f t="shared" si="134"/>
        <v>14546.48867</v>
      </c>
      <c r="BC259" s="57">
        <f t="shared" si="134"/>
        <v>15932.38117</v>
      </c>
      <c r="BD259" s="57">
        <f t="shared" si="134"/>
        <v>17350.64426</v>
      </c>
      <c r="BE259" s="57">
        <f t="shared" si="134"/>
        <v>18754.19794</v>
      </c>
      <c r="BF259" s="57">
        <f t="shared" si="134"/>
        <v>20190.90738</v>
      </c>
      <c r="BG259" s="57">
        <f t="shared" si="134"/>
        <v>21613.70977</v>
      </c>
      <c r="BH259" s="57">
        <f t="shared" si="134"/>
        <v>23070.48809</v>
      </c>
      <c r="BI259" s="57">
        <f t="shared" si="134"/>
        <v>24514.19809</v>
      </c>
      <c r="BJ259" s="57">
        <f t="shared" si="134"/>
        <v>25992.74201</v>
      </c>
      <c r="BK259" s="57">
        <f t="shared" si="134"/>
        <v>27459.09554</v>
      </c>
      <c r="BL259" s="57">
        <f t="shared" si="134"/>
        <v>28961.18165</v>
      </c>
      <c r="BM259" s="57">
        <f t="shared" si="134"/>
        <v>30451.99751</v>
      </c>
    </row>
    <row r="260" ht="14.25" customHeight="1">
      <c r="B260" s="206"/>
      <c r="C260" s="206"/>
      <c r="F260" s="57"/>
      <c r="G260" s="57"/>
      <c r="H260" s="57"/>
      <c r="I260" s="57"/>
      <c r="J260" s="57"/>
      <c r="K260" s="57"/>
      <c r="L260" s="57"/>
      <c r="M260" s="57"/>
      <c r="N260" s="57"/>
      <c r="O260" s="57"/>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c r="BM260" s="57"/>
    </row>
    <row r="261" ht="14.25" customHeight="1">
      <c r="A261" s="13" t="s">
        <v>48</v>
      </c>
      <c r="B261" s="206"/>
      <c r="C261" s="206"/>
      <c r="D261" s="178" t="s">
        <v>414</v>
      </c>
    </row>
    <row r="262" ht="14.25" customHeight="1">
      <c r="B262" s="206" t="s">
        <v>419</v>
      </c>
      <c r="C262" s="206"/>
      <c r="D262" s="13">
        <v>1.0</v>
      </c>
      <c r="E262" s="193">
        <f>+Assumptions!I72</f>
        <v>0.015</v>
      </c>
      <c r="F262" s="48">
        <f t="shared" ref="F262:BM262" si="135">+INDEX($E262:$E266,MATCH(F$4,$D262:$D266))</f>
        <v>0.015</v>
      </c>
      <c r="G262" s="48">
        <f t="shared" si="135"/>
        <v>0.015</v>
      </c>
      <c r="H262" s="48">
        <f t="shared" si="135"/>
        <v>0.015</v>
      </c>
      <c r="I262" s="48">
        <f t="shared" si="135"/>
        <v>0.015</v>
      </c>
      <c r="J262" s="48">
        <f t="shared" si="135"/>
        <v>0.015</v>
      </c>
      <c r="K262" s="48">
        <f t="shared" si="135"/>
        <v>0.015</v>
      </c>
      <c r="L262" s="48">
        <f t="shared" si="135"/>
        <v>0.015</v>
      </c>
      <c r="M262" s="48">
        <f t="shared" si="135"/>
        <v>0.015</v>
      </c>
      <c r="N262" s="48">
        <f t="shared" si="135"/>
        <v>0.015</v>
      </c>
      <c r="O262" s="48">
        <f t="shared" si="135"/>
        <v>0.015</v>
      </c>
      <c r="P262" s="48">
        <f t="shared" si="135"/>
        <v>0.015</v>
      </c>
      <c r="Q262" s="48">
        <f t="shared" si="135"/>
        <v>0.015</v>
      </c>
      <c r="R262" s="48">
        <f t="shared" si="135"/>
        <v>0.01005</v>
      </c>
      <c r="S262" s="48">
        <f t="shared" si="135"/>
        <v>0.01005</v>
      </c>
      <c r="T262" s="48">
        <f t="shared" si="135"/>
        <v>0.01005</v>
      </c>
      <c r="U262" s="48">
        <f t="shared" si="135"/>
        <v>0.01005</v>
      </c>
      <c r="V262" s="48">
        <f t="shared" si="135"/>
        <v>0.01005</v>
      </c>
      <c r="W262" s="48">
        <f t="shared" si="135"/>
        <v>0.01005</v>
      </c>
      <c r="X262" s="48">
        <f t="shared" si="135"/>
        <v>0.01005</v>
      </c>
      <c r="Y262" s="48">
        <f t="shared" si="135"/>
        <v>0.01005</v>
      </c>
      <c r="Z262" s="48">
        <f t="shared" si="135"/>
        <v>0.01005</v>
      </c>
      <c r="AA262" s="48">
        <f t="shared" si="135"/>
        <v>0.01005</v>
      </c>
      <c r="AB262" s="48">
        <f t="shared" si="135"/>
        <v>0.01005</v>
      </c>
      <c r="AC262" s="48">
        <f t="shared" si="135"/>
        <v>0.01005</v>
      </c>
      <c r="AD262" s="48">
        <f t="shared" si="135"/>
        <v>0.005025</v>
      </c>
      <c r="AE262" s="48">
        <f t="shared" si="135"/>
        <v>0.005025</v>
      </c>
      <c r="AF262" s="48">
        <f t="shared" si="135"/>
        <v>0.005025</v>
      </c>
      <c r="AG262" s="48">
        <f t="shared" si="135"/>
        <v>0.005025</v>
      </c>
      <c r="AH262" s="48">
        <f t="shared" si="135"/>
        <v>0.005025</v>
      </c>
      <c r="AI262" s="48">
        <f t="shared" si="135"/>
        <v>0.005025</v>
      </c>
      <c r="AJ262" s="48">
        <f t="shared" si="135"/>
        <v>0.005025</v>
      </c>
      <c r="AK262" s="48">
        <f t="shared" si="135"/>
        <v>0.005025</v>
      </c>
      <c r="AL262" s="48">
        <f t="shared" si="135"/>
        <v>0.005025</v>
      </c>
      <c r="AM262" s="48">
        <f t="shared" si="135"/>
        <v>0.005025</v>
      </c>
      <c r="AN262" s="48">
        <f t="shared" si="135"/>
        <v>0.005025</v>
      </c>
      <c r="AO262" s="48">
        <f t="shared" si="135"/>
        <v>0.005025</v>
      </c>
      <c r="AP262" s="48">
        <f t="shared" si="135"/>
        <v>0.005025</v>
      </c>
      <c r="AQ262" s="48">
        <f t="shared" si="135"/>
        <v>0.005025</v>
      </c>
      <c r="AR262" s="48">
        <f t="shared" si="135"/>
        <v>0.005025</v>
      </c>
      <c r="AS262" s="48">
        <f t="shared" si="135"/>
        <v>0.005025</v>
      </c>
      <c r="AT262" s="48">
        <f t="shared" si="135"/>
        <v>0.005025</v>
      </c>
      <c r="AU262" s="48">
        <f t="shared" si="135"/>
        <v>0.005025</v>
      </c>
      <c r="AV262" s="48">
        <f t="shared" si="135"/>
        <v>0.005025</v>
      </c>
      <c r="AW262" s="48">
        <f t="shared" si="135"/>
        <v>0.005025</v>
      </c>
      <c r="AX262" s="48">
        <f t="shared" si="135"/>
        <v>0.005025</v>
      </c>
      <c r="AY262" s="48">
        <f t="shared" si="135"/>
        <v>0.005025</v>
      </c>
      <c r="AZ262" s="48">
        <f t="shared" si="135"/>
        <v>0.005025</v>
      </c>
      <c r="BA262" s="48">
        <f t="shared" si="135"/>
        <v>0.005025</v>
      </c>
      <c r="BB262" s="48">
        <f t="shared" si="135"/>
        <v>0.005025</v>
      </c>
      <c r="BC262" s="48">
        <f t="shared" si="135"/>
        <v>0.005025</v>
      </c>
      <c r="BD262" s="48">
        <f t="shared" si="135"/>
        <v>0.005025</v>
      </c>
      <c r="BE262" s="48">
        <f t="shared" si="135"/>
        <v>0.005025</v>
      </c>
      <c r="BF262" s="48">
        <f t="shared" si="135"/>
        <v>0.005025</v>
      </c>
      <c r="BG262" s="48">
        <f t="shared" si="135"/>
        <v>0.005025</v>
      </c>
      <c r="BH262" s="48">
        <f t="shared" si="135"/>
        <v>0.005025</v>
      </c>
      <c r="BI262" s="48">
        <f t="shared" si="135"/>
        <v>0.005025</v>
      </c>
      <c r="BJ262" s="48">
        <f t="shared" si="135"/>
        <v>0.005025</v>
      </c>
      <c r="BK262" s="48">
        <f t="shared" si="135"/>
        <v>0.005025</v>
      </c>
      <c r="BL262" s="48">
        <f t="shared" si="135"/>
        <v>0.005025</v>
      </c>
      <c r="BM262" s="48">
        <f t="shared" si="135"/>
        <v>0.005025</v>
      </c>
      <c r="BN262" s="48"/>
      <c r="BO262" s="48"/>
      <c r="BP262" s="48"/>
      <c r="BQ262" s="48"/>
      <c r="BR262" s="48"/>
      <c r="BS262" s="48"/>
      <c r="BT262" s="48"/>
      <c r="BU262" s="48"/>
      <c r="BV262" s="48"/>
      <c r="BW262" s="48"/>
      <c r="BX262" s="48"/>
      <c r="BY262" s="48"/>
      <c r="BZ262" s="48"/>
      <c r="CA262" s="48"/>
      <c r="CB262" s="48"/>
      <c r="CC262" s="48"/>
      <c r="CD262" s="48"/>
      <c r="CE262" s="48"/>
      <c r="CF262" s="48"/>
      <c r="CG262" s="48"/>
    </row>
    <row r="263" ht="14.25" customHeight="1">
      <c r="B263" s="206" t="s">
        <v>419</v>
      </c>
      <c r="C263" s="206"/>
      <c r="D263" s="13">
        <f t="shared" ref="D263:D266" si="137">+D262+1</f>
        <v>2</v>
      </c>
      <c r="E263" s="193">
        <f>+E262*(1-Assumptions!$I$74)</f>
        <v>0.01005</v>
      </c>
      <c r="F263" s="48"/>
      <c r="G263" s="48"/>
      <c r="H263" s="48"/>
      <c r="I263" s="48"/>
      <c r="J263" s="48"/>
      <c r="K263" s="48"/>
      <c r="L263" s="48"/>
      <c r="M263" s="48"/>
      <c r="N263" s="48"/>
      <c r="O263" s="48"/>
      <c r="P263" s="48"/>
      <c r="Q263" s="48"/>
      <c r="R263" s="48">
        <f t="shared" ref="R263:BM263" si="136">+F262</f>
        <v>0.015</v>
      </c>
      <c r="S263" s="48">
        <f t="shared" si="136"/>
        <v>0.015</v>
      </c>
      <c r="T263" s="48">
        <f t="shared" si="136"/>
        <v>0.015</v>
      </c>
      <c r="U263" s="48">
        <f t="shared" si="136"/>
        <v>0.015</v>
      </c>
      <c r="V263" s="48">
        <f t="shared" si="136"/>
        <v>0.015</v>
      </c>
      <c r="W263" s="48">
        <f t="shared" si="136"/>
        <v>0.015</v>
      </c>
      <c r="X263" s="48">
        <f t="shared" si="136"/>
        <v>0.015</v>
      </c>
      <c r="Y263" s="48">
        <f t="shared" si="136"/>
        <v>0.015</v>
      </c>
      <c r="Z263" s="48">
        <f t="shared" si="136"/>
        <v>0.015</v>
      </c>
      <c r="AA263" s="48">
        <f t="shared" si="136"/>
        <v>0.015</v>
      </c>
      <c r="AB263" s="48">
        <f t="shared" si="136"/>
        <v>0.015</v>
      </c>
      <c r="AC263" s="48">
        <f t="shared" si="136"/>
        <v>0.015</v>
      </c>
      <c r="AD263" s="48">
        <f t="shared" si="136"/>
        <v>0.01005</v>
      </c>
      <c r="AE263" s="48">
        <f t="shared" si="136"/>
        <v>0.01005</v>
      </c>
      <c r="AF263" s="48">
        <f t="shared" si="136"/>
        <v>0.01005</v>
      </c>
      <c r="AG263" s="48">
        <f t="shared" si="136"/>
        <v>0.01005</v>
      </c>
      <c r="AH263" s="48">
        <f t="shared" si="136"/>
        <v>0.01005</v>
      </c>
      <c r="AI263" s="48">
        <f t="shared" si="136"/>
        <v>0.01005</v>
      </c>
      <c r="AJ263" s="48">
        <f t="shared" si="136"/>
        <v>0.01005</v>
      </c>
      <c r="AK263" s="48">
        <f t="shared" si="136"/>
        <v>0.01005</v>
      </c>
      <c r="AL263" s="48">
        <f t="shared" si="136"/>
        <v>0.01005</v>
      </c>
      <c r="AM263" s="48">
        <f t="shared" si="136"/>
        <v>0.01005</v>
      </c>
      <c r="AN263" s="48">
        <f t="shared" si="136"/>
        <v>0.01005</v>
      </c>
      <c r="AO263" s="48">
        <f t="shared" si="136"/>
        <v>0.01005</v>
      </c>
      <c r="AP263" s="48">
        <f t="shared" si="136"/>
        <v>0.005025</v>
      </c>
      <c r="AQ263" s="48">
        <f t="shared" si="136"/>
        <v>0.005025</v>
      </c>
      <c r="AR263" s="48">
        <f t="shared" si="136"/>
        <v>0.005025</v>
      </c>
      <c r="AS263" s="48">
        <f t="shared" si="136"/>
        <v>0.005025</v>
      </c>
      <c r="AT263" s="48">
        <f t="shared" si="136"/>
        <v>0.005025</v>
      </c>
      <c r="AU263" s="48">
        <f t="shared" si="136"/>
        <v>0.005025</v>
      </c>
      <c r="AV263" s="48">
        <f t="shared" si="136"/>
        <v>0.005025</v>
      </c>
      <c r="AW263" s="48">
        <f t="shared" si="136"/>
        <v>0.005025</v>
      </c>
      <c r="AX263" s="48">
        <f t="shared" si="136"/>
        <v>0.005025</v>
      </c>
      <c r="AY263" s="48">
        <f t="shared" si="136"/>
        <v>0.005025</v>
      </c>
      <c r="AZ263" s="48">
        <f t="shared" si="136"/>
        <v>0.005025</v>
      </c>
      <c r="BA263" s="48">
        <f t="shared" si="136"/>
        <v>0.005025</v>
      </c>
      <c r="BB263" s="48">
        <f t="shared" si="136"/>
        <v>0.005025</v>
      </c>
      <c r="BC263" s="48">
        <f t="shared" si="136"/>
        <v>0.005025</v>
      </c>
      <c r="BD263" s="48">
        <f t="shared" si="136"/>
        <v>0.005025</v>
      </c>
      <c r="BE263" s="48">
        <f t="shared" si="136"/>
        <v>0.005025</v>
      </c>
      <c r="BF263" s="48">
        <f t="shared" si="136"/>
        <v>0.005025</v>
      </c>
      <c r="BG263" s="48">
        <f t="shared" si="136"/>
        <v>0.005025</v>
      </c>
      <c r="BH263" s="48">
        <f t="shared" si="136"/>
        <v>0.005025</v>
      </c>
      <c r="BI263" s="48">
        <f t="shared" si="136"/>
        <v>0.005025</v>
      </c>
      <c r="BJ263" s="48">
        <f t="shared" si="136"/>
        <v>0.005025</v>
      </c>
      <c r="BK263" s="48">
        <f t="shared" si="136"/>
        <v>0.005025</v>
      </c>
      <c r="BL263" s="48">
        <f t="shared" si="136"/>
        <v>0.005025</v>
      </c>
      <c r="BM263" s="48">
        <f t="shared" si="136"/>
        <v>0.005025</v>
      </c>
      <c r="BN263" s="48"/>
      <c r="BO263" s="48"/>
      <c r="BP263" s="48"/>
      <c r="BQ263" s="48"/>
      <c r="BR263" s="48"/>
      <c r="BS263" s="48"/>
      <c r="BT263" s="48"/>
      <c r="BU263" s="48"/>
      <c r="BV263" s="48"/>
      <c r="BW263" s="48"/>
      <c r="BX263" s="48"/>
      <c r="BY263" s="48"/>
      <c r="BZ263" s="48"/>
      <c r="CA263" s="48"/>
      <c r="CB263" s="48"/>
      <c r="CC263" s="48"/>
      <c r="CD263" s="48"/>
      <c r="CE263" s="48"/>
      <c r="CF263" s="48"/>
      <c r="CG263" s="48"/>
    </row>
    <row r="264" ht="14.25" customHeight="1">
      <c r="B264" s="206" t="s">
        <v>419</v>
      </c>
      <c r="C264" s="206"/>
      <c r="D264" s="13">
        <f t="shared" si="137"/>
        <v>3</v>
      </c>
      <c r="E264" s="193">
        <f>+E263*(1-Assumptions!$I$75)</f>
        <v>0.005025</v>
      </c>
      <c r="F264" s="48"/>
      <c r="G264" s="48"/>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f t="shared" ref="AD264:BM264" si="138">+R263</f>
        <v>0.015</v>
      </c>
      <c r="AE264" s="48">
        <f t="shared" si="138"/>
        <v>0.015</v>
      </c>
      <c r="AF264" s="48">
        <f t="shared" si="138"/>
        <v>0.015</v>
      </c>
      <c r="AG264" s="48">
        <f t="shared" si="138"/>
        <v>0.015</v>
      </c>
      <c r="AH264" s="48">
        <f t="shared" si="138"/>
        <v>0.015</v>
      </c>
      <c r="AI264" s="48">
        <f t="shared" si="138"/>
        <v>0.015</v>
      </c>
      <c r="AJ264" s="48">
        <f t="shared" si="138"/>
        <v>0.015</v>
      </c>
      <c r="AK264" s="48">
        <f t="shared" si="138"/>
        <v>0.015</v>
      </c>
      <c r="AL264" s="48">
        <f t="shared" si="138"/>
        <v>0.015</v>
      </c>
      <c r="AM264" s="48">
        <f t="shared" si="138"/>
        <v>0.015</v>
      </c>
      <c r="AN264" s="48">
        <f t="shared" si="138"/>
        <v>0.015</v>
      </c>
      <c r="AO264" s="48">
        <f t="shared" si="138"/>
        <v>0.015</v>
      </c>
      <c r="AP264" s="48">
        <f t="shared" si="138"/>
        <v>0.01005</v>
      </c>
      <c r="AQ264" s="48">
        <f t="shared" si="138"/>
        <v>0.01005</v>
      </c>
      <c r="AR264" s="48">
        <f t="shared" si="138"/>
        <v>0.01005</v>
      </c>
      <c r="AS264" s="48">
        <f t="shared" si="138"/>
        <v>0.01005</v>
      </c>
      <c r="AT264" s="48">
        <f t="shared" si="138"/>
        <v>0.01005</v>
      </c>
      <c r="AU264" s="48">
        <f t="shared" si="138"/>
        <v>0.01005</v>
      </c>
      <c r="AV264" s="48">
        <f t="shared" si="138"/>
        <v>0.01005</v>
      </c>
      <c r="AW264" s="48">
        <f t="shared" si="138"/>
        <v>0.01005</v>
      </c>
      <c r="AX264" s="48">
        <f t="shared" si="138"/>
        <v>0.01005</v>
      </c>
      <c r="AY264" s="48">
        <f t="shared" si="138"/>
        <v>0.01005</v>
      </c>
      <c r="AZ264" s="48">
        <f t="shared" si="138"/>
        <v>0.01005</v>
      </c>
      <c r="BA264" s="48">
        <f t="shared" si="138"/>
        <v>0.01005</v>
      </c>
      <c r="BB264" s="48">
        <f t="shared" si="138"/>
        <v>0.005025</v>
      </c>
      <c r="BC264" s="48">
        <f t="shared" si="138"/>
        <v>0.005025</v>
      </c>
      <c r="BD264" s="48">
        <f t="shared" si="138"/>
        <v>0.005025</v>
      </c>
      <c r="BE264" s="48">
        <f t="shared" si="138"/>
        <v>0.005025</v>
      </c>
      <c r="BF264" s="48">
        <f t="shared" si="138"/>
        <v>0.005025</v>
      </c>
      <c r="BG264" s="48">
        <f t="shared" si="138"/>
        <v>0.005025</v>
      </c>
      <c r="BH264" s="48">
        <f t="shared" si="138"/>
        <v>0.005025</v>
      </c>
      <c r="BI264" s="48">
        <f t="shared" si="138"/>
        <v>0.005025</v>
      </c>
      <c r="BJ264" s="48">
        <f t="shared" si="138"/>
        <v>0.005025</v>
      </c>
      <c r="BK264" s="48">
        <f t="shared" si="138"/>
        <v>0.005025</v>
      </c>
      <c r="BL264" s="48">
        <f t="shared" si="138"/>
        <v>0.005025</v>
      </c>
      <c r="BM264" s="48">
        <f t="shared" si="138"/>
        <v>0.005025</v>
      </c>
      <c r="BN264" s="48"/>
      <c r="BO264" s="48"/>
      <c r="BP264" s="48"/>
      <c r="BQ264" s="48"/>
      <c r="BR264" s="48"/>
      <c r="BS264" s="48"/>
      <c r="BT264" s="48"/>
      <c r="BU264" s="48"/>
      <c r="BV264" s="48"/>
      <c r="BW264" s="48"/>
      <c r="BX264" s="48"/>
      <c r="BY264" s="48"/>
      <c r="BZ264" s="48"/>
      <c r="CA264" s="48"/>
      <c r="CB264" s="48"/>
      <c r="CC264" s="48"/>
      <c r="CD264" s="48"/>
      <c r="CE264" s="48"/>
      <c r="CF264" s="48"/>
      <c r="CG264" s="48"/>
    </row>
    <row r="265" ht="14.25" customHeight="1">
      <c r="B265" s="206" t="s">
        <v>419</v>
      </c>
      <c r="C265" s="206"/>
      <c r="D265" s="13">
        <f t="shared" si="137"/>
        <v>4</v>
      </c>
      <c r="E265" s="48">
        <f t="shared" ref="E265:E266" si="140">+E264</f>
        <v>0.005025</v>
      </c>
      <c r="F265" s="48"/>
      <c r="G265" s="48"/>
      <c r="H265" s="48"/>
      <c r="I265" s="48"/>
      <c r="J265" s="48"/>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f t="shared" ref="AP265:BM265" si="139">+AD264</f>
        <v>0.015</v>
      </c>
      <c r="AQ265" s="48">
        <f t="shared" si="139"/>
        <v>0.015</v>
      </c>
      <c r="AR265" s="48">
        <f t="shared" si="139"/>
        <v>0.015</v>
      </c>
      <c r="AS265" s="48">
        <f t="shared" si="139"/>
        <v>0.015</v>
      </c>
      <c r="AT265" s="48">
        <f t="shared" si="139"/>
        <v>0.015</v>
      </c>
      <c r="AU265" s="48">
        <f t="shared" si="139"/>
        <v>0.015</v>
      </c>
      <c r="AV265" s="48">
        <f t="shared" si="139"/>
        <v>0.015</v>
      </c>
      <c r="AW265" s="48">
        <f t="shared" si="139"/>
        <v>0.015</v>
      </c>
      <c r="AX265" s="48">
        <f t="shared" si="139"/>
        <v>0.015</v>
      </c>
      <c r="AY265" s="48">
        <f t="shared" si="139"/>
        <v>0.015</v>
      </c>
      <c r="AZ265" s="48">
        <f t="shared" si="139"/>
        <v>0.015</v>
      </c>
      <c r="BA265" s="48">
        <f t="shared" si="139"/>
        <v>0.015</v>
      </c>
      <c r="BB265" s="48">
        <f t="shared" si="139"/>
        <v>0.01005</v>
      </c>
      <c r="BC265" s="48">
        <f t="shared" si="139"/>
        <v>0.01005</v>
      </c>
      <c r="BD265" s="48">
        <f t="shared" si="139"/>
        <v>0.01005</v>
      </c>
      <c r="BE265" s="48">
        <f t="shared" si="139"/>
        <v>0.01005</v>
      </c>
      <c r="BF265" s="48">
        <f t="shared" si="139"/>
        <v>0.01005</v>
      </c>
      <c r="BG265" s="48">
        <f t="shared" si="139"/>
        <v>0.01005</v>
      </c>
      <c r="BH265" s="48">
        <f t="shared" si="139"/>
        <v>0.01005</v>
      </c>
      <c r="BI265" s="48">
        <f t="shared" si="139"/>
        <v>0.01005</v>
      </c>
      <c r="BJ265" s="48">
        <f t="shared" si="139"/>
        <v>0.01005</v>
      </c>
      <c r="BK265" s="48">
        <f t="shared" si="139"/>
        <v>0.01005</v>
      </c>
      <c r="BL265" s="48">
        <f t="shared" si="139"/>
        <v>0.01005</v>
      </c>
      <c r="BM265" s="48">
        <f t="shared" si="139"/>
        <v>0.01005</v>
      </c>
      <c r="BN265" s="48"/>
      <c r="BO265" s="48"/>
      <c r="BP265" s="48"/>
      <c r="BQ265" s="48"/>
      <c r="BR265" s="48"/>
      <c r="BS265" s="48"/>
      <c r="BT265" s="48"/>
      <c r="BU265" s="48"/>
      <c r="BV265" s="48"/>
      <c r="BW265" s="48"/>
      <c r="BX265" s="48"/>
      <c r="BY265" s="48"/>
      <c r="BZ265" s="48"/>
      <c r="CA265" s="48"/>
      <c r="CB265" s="48"/>
      <c r="CC265" s="48"/>
      <c r="CD265" s="48"/>
      <c r="CE265" s="48"/>
      <c r="CF265" s="48"/>
      <c r="CG265" s="48"/>
    </row>
    <row r="266" ht="14.25" customHeight="1">
      <c r="B266" s="206" t="s">
        <v>419</v>
      </c>
      <c r="C266" s="206"/>
      <c r="D266" s="13">
        <f t="shared" si="137"/>
        <v>5</v>
      </c>
      <c r="E266" s="48">
        <f t="shared" si="140"/>
        <v>0.005025</v>
      </c>
      <c r="F266" s="48"/>
      <c r="G266" s="48"/>
      <c r="H266" s="48"/>
      <c r="I266" s="48"/>
      <c r="J266" s="48"/>
      <c r="K266" s="48"/>
      <c r="L266" s="48"/>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f t="shared" ref="BB266:BM266" si="141">+AP265</f>
        <v>0.015</v>
      </c>
      <c r="BC266" s="48">
        <f t="shared" si="141"/>
        <v>0.015</v>
      </c>
      <c r="BD266" s="48">
        <f t="shared" si="141"/>
        <v>0.015</v>
      </c>
      <c r="BE266" s="48">
        <f t="shared" si="141"/>
        <v>0.015</v>
      </c>
      <c r="BF266" s="48">
        <f t="shared" si="141"/>
        <v>0.015</v>
      </c>
      <c r="BG266" s="48">
        <f t="shared" si="141"/>
        <v>0.015</v>
      </c>
      <c r="BH266" s="48">
        <f t="shared" si="141"/>
        <v>0.015</v>
      </c>
      <c r="BI266" s="48">
        <f t="shared" si="141"/>
        <v>0.015</v>
      </c>
      <c r="BJ266" s="48">
        <f t="shared" si="141"/>
        <v>0.015</v>
      </c>
      <c r="BK266" s="48">
        <f t="shared" si="141"/>
        <v>0.015</v>
      </c>
      <c r="BL266" s="48">
        <f t="shared" si="141"/>
        <v>0.015</v>
      </c>
      <c r="BM266" s="48">
        <f t="shared" si="141"/>
        <v>0.015</v>
      </c>
      <c r="BN266" s="48"/>
      <c r="BO266" s="48"/>
      <c r="BP266" s="48"/>
      <c r="BQ266" s="48"/>
      <c r="BR266" s="48"/>
      <c r="BS266" s="48"/>
      <c r="BT266" s="48"/>
      <c r="BU266" s="48"/>
      <c r="BV266" s="48"/>
      <c r="BW266" s="48"/>
      <c r="BX266" s="48"/>
      <c r="BY266" s="48"/>
      <c r="BZ266" s="48"/>
      <c r="CA266" s="48"/>
      <c r="CB266" s="48"/>
      <c r="CC266" s="48"/>
      <c r="CD266" s="48"/>
      <c r="CE266" s="48"/>
      <c r="CF266" s="48"/>
      <c r="CG266" s="48"/>
    </row>
    <row r="267" ht="14.25" customHeight="1">
      <c r="B267" s="206"/>
      <c r="C267" s="206"/>
    </row>
    <row r="268" ht="14.25" customHeight="1">
      <c r="A268" s="13" t="s">
        <v>434</v>
      </c>
      <c r="B268" s="206"/>
      <c r="C268" s="206"/>
    </row>
    <row r="269" ht="14.25" customHeight="1">
      <c r="B269" s="206" t="str">
        <f t="shared" ref="B269:B273" si="143">+B254</f>
        <v>B2B - Enterprise Customers (year 1)</v>
      </c>
      <c r="C269" s="206"/>
      <c r="F269" s="57">
        <f t="shared" ref="F269:BM269" si="142">+F213*F262*F$211</f>
        <v>31.25</v>
      </c>
      <c r="G269" s="57">
        <f t="shared" si="142"/>
        <v>111.1979167</v>
      </c>
      <c r="H269" s="57">
        <f t="shared" si="142"/>
        <v>191.2521701</v>
      </c>
      <c r="I269" s="57">
        <f t="shared" si="142"/>
        <v>271.7520797</v>
      </c>
      <c r="J269" s="57">
        <f t="shared" si="142"/>
        <v>399.9322014</v>
      </c>
      <c r="K269" s="57">
        <f t="shared" si="142"/>
        <v>527.3467972</v>
      </c>
      <c r="L269" s="57">
        <f t="shared" si="142"/>
        <v>654.4852952</v>
      </c>
      <c r="M269" s="57">
        <f t="shared" si="142"/>
        <v>828.7374839</v>
      </c>
      <c r="N269" s="57">
        <f t="shared" si="142"/>
        <v>1001.818906</v>
      </c>
      <c r="O269" s="57">
        <f t="shared" si="142"/>
        <v>1174.387317</v>
      </c>
      <c r="P269" s="57">
        <f t="shared" si="142"/>
        <v>1394.008964</v>
      </c>
      <c r="Q269" s="57">
        <f t="shared" si="142"/>
        <v>1612.585154</v>
      </c>
      <c r="R269" s="57">
        <f t="shared" si="142"/>
        <v>1039.915851</v>
      </c>
      <c r="S269" s="57">
        <f t="shared" si="142"/>
        <v>1000.919007</v>
      </c>
      <c r="T269" s="57">
        <f t="shared" si="142"/>
        <v>963.384544</v>
      </c>
      <c r="U269" s="57">
        <f t="shared" si="142"/>
        <v>927.2576236</v>
      </c>
      <c r="V269" s="57">
        <f t="shared" si="142"/>
        <v>892.4854627</v>
      </c>
      <c r="W269" s="57">
        <f t="shared" si="142"/>
        <v>859.0172579</v>
      </c>
      <c r="X269" s="57">
        <f t="shared" si="142"/>
        <v>826.8041107</v>
      </c>
      <c r="Y269" s="57">
        <f t="shared" si="142"/>
        <v>795.7989565</v>
      </c>
      <c r="Z269" s="57">
        <f t="shared" si="142"/>
        <v>765.9564957</v>
      </c>
      <c r="AA269" s="57">
        <f t="shared" si="142"/>
        <v>737.2331271</v>
      </c>
      <c r="AB269" s="57">
        <f t="shared" si="142"/>
        <v>709.5868848</v>
      </c>
      <c r="AC269" s="57">
        <f t="shared" si="142"/>
        <v>682.9773766</v>
      </c>
      <c r="AD269" s="57">
        <f t="shared" si="142"/>
        <v>330.105732</v>
      </c>
      <c r="AE269" s="57">
        <f t="shared" si="142"/>
        <v>319.1022076</v>
      </c>
      <c r="AF269" s="57">
        <f t="shared" si="142"/>
        <v>308.4654674</v>
      </c>
      <c r="AG269" s="57">
        <f t="shared" si="142"/>
        <v>298.1832851</v>
      </c>
      <c r="AH269" s="57">
        <f t="shared" si="142"/>
        <v>288.2438423</v>
      </c>
      <c r="AI269" s="57">
        <f t="shared" si="142"/>
        <v>278.6357142</v>
      </c>
      <c r="AJ269" s="57">
        <f t="shared" si="142"/>
        <v>269.3478571</v>
      </c>
      <c r="AK269" s="57">
        <f t="shared" si="142"/>
        <v>260.3695952</v>
      </c>
      <c r="AL269" s="57">
        <f t="shared" si="142"/>
        <v>251.6906087</v>
      </c>
      <c r="AM269" s="57">
        <f t="shared" si="142"/>
        <v>243.3009217</v>
      </c>
      <c r="AN269" s="57">
        <f t="shared" si="142"/>
        <v>235.190891</v>
      </c>
      <c r="AO269" s="57">
        <f t="shared" si="142"/>
        <v>227.3511946</v>
      </c>
      <c r="AP269" s="57">
        <f t="shared" si="142"/>
        <v>220.7201181</v>
      </c>
      <c r="AQ269" s="57">
        <f t="shared" si="142"/>
        <v>214.282448</v>
      </c>
      <c r="AR269" s="57">
        <f t="shared" si="142"/>
        <v>208.0325433</v>
      </c>
      <c r="AS269" s="57">
        <f t="shared" si="142"/>
        <v>201.9649274</v>
      </c>
      <c r="AT269" s="57">
        <f t="shared" si="142"/>
        <v>196.0742837</v>
      </c>
      <c r="AU269" s="57">
        <f t="shared" si="142"/>
        <v>190.3554504</v>
      </c>
      <c r="AV269" s="57">
        <f t="shared" si="142"/>
        <v>184.8034165</v>
      </c>
      <c r="AW269" s="57">
        <f t="shared" si="142"/>
        <v>179.4133168</v>
      </c>
      <c r="AX269" s="57">
        <f t="shared" si="142"/>
        <v>174.1804284</v>
      </c>
      <c r="AY269" s="57">
        <f t="shared" si="142"/>
        <v>169.1001659</v>
      </c>
      <c r="AZ269" s="57">
        <f t="shared" si="142"/>
        <v>164.1680777</v>
      </c>
      <c r="BA269" s="57">
        <f t="shared" si="142"/>
        <v>159.3798421</v>
      </c>
      <c r="BB269" s="57">
        <f t="shared" si="142"/>
        <v>155.3953461</v>
      </c>
      <c r="BC269" s="57">
        <f t="shared" si="142"/>
        <v>151.5104624</v>
      </c>
      <c r="BD269" s="57">
        <f t="shared" si="142"/>
        <v>147.7227009</v>
      </c>
      <c r="BE269" s="57">
        <f t="shared" si="142"/>
        <v>144.0296334</v>
      </c>
      <c r="BF269" s="57">
        <f t="shared" si="142"/>
        <v>140.4288925</v>
      </c>
      <c r="BG269" s="57">
        <f t="shared" si="142"/>
        <v>136.9181702</v>
      </c>
      <c r="BH269" s="57">
        <f t="shared" si="142"/>
        <v>133.495216</v>
      </c>
      <c r="BI269" s="57">
        <f t="shared" si="142"/>
        <v>130.1578356</v>
      </c>
      <c r="BJ269" s="57">
        <f t="shared" si="142"/>
        <v>126.9038897</v>
      </c>
      <c r="BK269" s="57">
        <f t="shared" si="142"/>
        <v>123.7312924</v>
      </c>
      <c r="BL269" s="57">
        <f t="shared" si="142"/>
        <v>120.6380101</v>
      </c>
      <c r="BM269" s="57">
        <f t="shared" si="142"/>
        <v>117.6220599</v>
      </c>
    </row>
    <row r="270" ht="14.25" customHeight="1">
      <c r="B270" s="206" t="str">
        <f t="shared" si="143"/>
        <v>B2B - Enterprise Customers (year 2)</v>
      </c>
      <c r="C270" s="206"/>
      <c r="F270" s="57">
        <f t="shared" ref="F270:BM270" si="144">+F214*F263*F$211</f>
        <v>0</v>
      </c>
      <c r="G270" s="57">
        <f t="shared" si="144"/>
        <v>0</v>
      </c>
      <c r="H270" s="57">
        <f t="shared" si="144"/>
        <v>0</v>
      </c>
      <c r="I270" s="57">
        <f t="shared" si="144"/>
        <v>0</v>
      </c>
      <c r="J270" s="57">
        <f t="shared" si="144"/>
        <v>0</v>
      </c>
      <c r="K270" s="57">
        <f t="shared" si="144"/>
        <v>0</v>
      </c>
      <c r="L270" s="57">
        <f t="shared" si="144"/>
        <v>0</v>
      </c>
      <c r="M270" s="57">
        <f t="shared" si="144"/>
        <v>0</v>
      </c>
      <c r="N270" s="57">
        <f t="shared" si="144"/>
        <v>0</v>
      </c>
      <c r="O270" s="57">
        <f t="shared" si="144"/>
        <v>0</v>
      </c>
      <c r="P270" s="57">
        <f t="shared" si="144"/>
        <v>0</v>
      </c>
      <c r="Q270" s="57">
        <f t="shared" si="144"/>
        <v>0</v>
      </c>
      <c r="R270" s="57">
        <f t="shared" si="144"/>
        <v>330.1886207</v>
      </c>
      <c r="S270" s="57">
        <f t="shared" si="144"/>
        <v>655.6602578</v>
      </c>
      <c r="T270" s="57">
        <f t="shared" si="144"/>
        <v>1024.080005</v>
      </c>
      <c r="U270" s="57">
        <f t="shared" si="144"/>
        <v>1387.624573</v>
      </c>
      <c r="V270" s="57">
        <f t="shared" si="144"/>
        <v>1794.067025</v>
      </c>
      <c r="W270" s="57">
        <f t="shared" si="144"/>
        <v>2195.696154</v>
      </c>
      <c r="X270" s="57">
        <f t="shared" si="144"/>
        <v>2640.401723</v>
      </c>
      <c r="Y270" s="57">
        <f t="shared" si="144"/>
        <v>3080.594367</v>
      </c>
      <c r="Z270" s="57">
        <f t="shared" si="144"/>
        <v>3564.291403</v>
      </c>
      <c r="AA270" s="57">
        <f t="shared" si="144"/>
        <v>4044.037347</v>
      </c>
      <c r="AB270" s="57">
        <f t="shared" si="144"/>
        <v>4567.990367</v>
      </c>
      <c r="AC270" s="57">
        <f t="shared" si="144"/>
        <v>5088.843503</v>
      </c>
      <c r="AD270" s="57">
        <f t="shared" si="144"/>
        <v>3295.874309</v>
      </c>
      <c r="AE270" s="57">
        <f t="shared" si="144"/>
        <v>3186.011832</v>
      </c>
      <c r="AF270" s="57">
        <f t="shared" si="144"/>
        <v>3079.811437</v>
      </c>
      <c r="AG270" s="57">
        <f t="shared" si="144"/>
        <v>2977.151056</v>
      </c>
      <c r="AH270" s="57">
        <f t="shared" si="144"/>
        <v>2877.912688</v>
      </c>
      <c r="AI270" s="57">
        <f t="shared" si="144"/>
        <v>2781.982265</v>
      </c>
      <c r="AJ270" s="57">
        <f t="shared" si="144"/>
        <v>2689.249523</v>
      </c>
      <c r="AK270" s="57">
        <f t="shared" si="144"/>
        <v>2599.607872</v>
      </c>
      <c r="AL270" s="57">
        <f t="shared" si="144"/>
        <v>2512.954276</v>
      </c>
      <c r="AM270" s="57">
        <f t="shared" si="144"/>
        <v>2429.189134</v>
      </c>
      <c r="AN270" s="57">
        <f t="shared" si="144"/>
        <v>2348.216162</v>
      </c>
      <c r="AO270" s="57">
        <f t="shared" si="144"/>
        <v>2269.94229</v>
      </c>
      <c r="AP270" s="57">
        <f t="shared" si="144"/>
        <v>1101.86782</v>
      </c>
      <c r="AQ270" s="57">
        <f t="shared" si="144"/>
        <v>1069.730009</v>
      </c>
      <c r="AR270" s="57">
        <f t="shared" si="144"/>
        <v>1038.52955</v>
      </c>
      <c r="AS270" s="57">
        <f t="shared" si="144"/>
        <v>1008.239105</v>
      </c>
      <c r="AT270" s="57">
        <f t="shared" si="144"/>
        <v>978.832131</v>
      </c>
      <c r="AU270" s="57">
        <f t="shared" si="144"/>
        <v>950.2828605</v>
      </c>
      <c r="AV270" s="57">
        <f t="shared" si="144"/>
        <v>922.5662771</v>
      </c>
      <c r="AW270" s="57">
        <f t="shared" si="144"/>
        <v>895.658094</v>
      </c>
      <c r="AX270" s="57">
        <f t="shared" si="144"/>
        <v>869.5347329</v>
      </c>
      <c r="AY270" s="57">
        <f t="shared" si="144"/>
        <v>844.1733032</v>
      </c>
      <c r="AZ270" s="57">
        <f t="shared" si="144"/>
        <v>819.5515819</v>
      </c>
      <c r="BA270" s="57">
        <f t="shared" si="144"/>
        <v>795.6479941</v>
      </c>
      <c r="BB270" s="57">
        <f t="shared" si="144"/>
        <v>775.7567942</v>
      </c>
      <c r="BC270" s="57">
        <f t="shared" si="144"/>
        <v>756.3628744</v>
      </c>
      <c r="BD270" s="57">
        <f t="shared" si="144"/>
        <v>737.4538025</v>
      </c>
      <c r="BE270" s="57">
        <f t="shared" si="144"/>
        <v>719.0174574</v>
      </c>
      <c r="BF270" s="57">
        <f t="shared" si="144"/>
        <v>701.042021</v>
      </c>
      <c r="BG270" s="57">
        <f t="shared" si="144"/>
        <v>683.5159705</v>
      </c>
      <c r="BH270" s="57">
        <f t="shared" si="144"/>
        <v>666.4280712</v>
      </c>
      <c r="BI270" s="57">
        <f t="shared" si="144"/>
        <v>649.7673694</v>
      </c>
      <c r="BJ270" s="57">
        <f t="shared" si="144"/>
        <v>633.5231852</v>
      </c>
      <c r="BK270" s="57">
        <f t="shared" si="144"/>
        <v>617.6851056</v>
      </c>
      <c r="BL270" s="57">
        <f t="shared" si="144"/>
        <v>602.2429779</v>
      </c>
      <c r="BM270" s="57">
        <f t="shared" si="144"/>
        <v>587.1869035</v>
      </c>
    </row>
    <row r="271" ht="14.25" customHeight="1">
      <c r="B271" s="206" t="str">
        <f t="shared" si="143"/>
        <v>B2B - Enterprise Customers (year 3)</v>
      </c>
      <c r="C271" s="206"/>
      <c r="F271" s="57">
        <f t="shared" ref="F271:BM271" si="145">+F215*F264*F$211</f>
        <v>0</v>
      </c>
      <c r="G271" s="57">
        <f t="shared" si="145"/>
        <v>0</v>
      </c>
      <c r="H271" s="57">
        <f t="shared" si="145"/>
        <v>0</v>
      </c>
      <c r="I271" s="57">
        <f t="shared" si="145"/>
        <v>0</v>
      </c>
      <c r="J271" s="57">
        <f t="shared" si="145"/>
        <v>0</v>
      </c>
      <c r="K271" s="57">
        <f t="shared" si="145"/>
        <v>0</v>
      </c>
      <c r="L271" s="57">
        <f t="shared" si="145"/>
        <v>0</v>
      </c>
      <c r="M271" s="57">
        <f t="shared" si="145"/>
        <v>0</v>
      </c>
      <c r="N271" s="57">
        <f t="shared" si="145"/>
        <v>0</v>
      </c>
      <c r="O271" s="57">
        <f t="shared" si="145"/>
        <v>0</v>
      </c>
      <c r="P271" s="57">
        <f t="shared" si="145"/>
        <v>0</v>
      </c>
      <c r="Q271" s="57">
        <f t="shared" si="145"/>
        <v>0</v>
      </c>
      <c r="R271" s="57">
        <f t="shared" si="145"/>
        <v>0</v>
      </c>
      <c r="S271" s="57">
        <f t="shared" si="145"/>
        <v>0</v>
      </c>
      <c r="T271" s="57">
        <f t="shared" si="145"/>
        <v>0</v>
      </c>
      <c r="U271" s="57">
        <f t="shared" si="145"/>
        <v>0</v>
      </c>
      <c r="V271" s="57">
        <f t="shared" si="145"/>
        <v>0</v>
      </c>
      <c r="W271" s="57">
        <f t="shared" si="145"/>
        <v>0</v>
      </c>
      <c r="X271" s="57">
        <f t="shared" si="145"/>
        <v>0</v>
      </c>
      <c r="Y271" s="57">
        <f t="shared" si="145"/>
        <v>0</v>
      </c>
      <c r="Z271" s="57">
        <f t="shared" si="145"/>
        <v>0</v>
      </c>
      <c r="AA271" s="57">
        <f t="shared" si="145"/>
        <v>0</v>
      </c>
      <c r="AB271" s="57">
        <f t="shared" si="145"/>
        <v>0</v>
      </c>
      <c r="AC271" s="57">
        <f t="shared" si="145"/>
        <v>0</v>
      </c>
      <c r="AD271" s="57">
        <f t="shared" si="145"/>
        <v>749.0366612</v>
      </c>
      <c r="AE271" s="57">
        <f t="shared" si="145"/>
        <v>1484.776017</v>
      </c>
      <c r="AF271" s="57">
        <f t="shared" si="145"/>
        <v>2255.119839</v>
      </c>
      <c r="AG271" s="57">
        <f t="shared" si="145"/>
        <v>3012.652352</v>
      </c>
      <c r="AH271" s="57">
        <f t="shared" si="145"/>
        <v>3805.31894</v>
      </c>
      <c r="AI271" s="57">
        <f t="shared" si="145"/>
        <v>4585.748975</v>
      </c>
      <c r="AJ271" s="57">
        <f t="shared" si="145"/>
        <v>5401.934626</v>
      </c>
      <c r="AK271" s="57">
        <f t="shared" si="145"/>
        <v>6206.553785</v>
      </c>
      <c r="AL271" s="57">
        <f t="shared" si="145"/>
        <v>7047.648989</v>
      </c>
      <c r="AM271" s="57">
        <f t="shared" si="145"/>
        <v>7877.950452</v>
      </c>
      <c r="AN271" s="57">
        <f t="shared" si="145"/>
        <v>8745.555104</v>
      </c>
      <c r="AO271" s="57">
        <f t="shared" si="145"/>
        <v>9603.249752</v>
      </c>
      <c r="AP271" s="57">
        <f t="shared" si="145"/>
        <v>6246.513828</v>
      </c>
      <c r="AQ271" s="57">
        <f t="shared" si="145"/>
        <v>6064.323841</v>
      </c>
      <c r="AR271" s="57">
        <f t="shared" si="145"/>
        <v>5887.447729</v>
      </c>
      <c r="AS271" s="57">
        <f t="shared" si="145"/>
        <v>5715.730504</v>
      </c>
      <c r="AT271" s="57">
        <f t="shared" si="145"/>
        <v>5549.021698</v>
      </c>
      <c r="AU271" s="57">
        <f t="shared" si="145"/>
        <v>5387.175231</v>
      </c>
      <c r="AV271" s="57">
        <f t="shared" si="145"/>
        <v>5230.049287</v>
      </c>
      <c r="AW271" s="57">
        <f t="shared" si="145"/>
        <v>5077.506183</v>
      </c>
      <c r="AX271" s="57">
        <f t="shared" si="145"/>
        <v>4929.412253</v>
      </c>
      <c r="AY271" s="57">
        <f t="shared" si="145"/>
        <v>4785.637729</v>
      </c>
      <c r="AZ271" s="57">
        <f t="shared" si="145"/>
        <v>4646.056628</v>
      </c>
      <c r="BA271" s="57">
        <f t="shared" si="145"/>
        <v>4510.546643</v>
      </c>
      <c r="BB271" s="57">
        <f t="shared" si="145"/>
        <v>2198.891489</v>
      </c>
      <c r="BC271" s="57">
        <f t="shared" si="145"/>
        <v>2143.919201</v>
      </c>
      <c r="BD271" s="57">
        <f t="shared" si="145"/>
        <v>2090.321221</v>
      </c>
      <c r="BE271" s="57">
        <f t="shared" si="145"/>
        <v>2038.063191</v>
      </c>
      <c r="BF271" s="57">
        <f t="shared" si="145"/>
        <v>1987.111611</v>
      </c>
      <c r="BG271" s="57">
        <f t="shared" si="145"/>
        <v>1937.433821</v>
      </c>
      <c r="BH271" s="57">
        <f t="shared" si="145"/>
        <v>1888.997975</v>
      </c>
      <c r="BI271" s="57">
        <f t="shared" si="145"/>
        <v>1841.773026</v>
      </c>
      <c r="BJ271" s="57">
        <f t="shared" si="145"/>
        <v>1795.7287</v>
      </c>
      <c r="BK271" s="57">
        <f t="shared" si="145"/>
        <v>1750.835483</v>
      </c>
      <c r="BL271" s="57">
        <f t="shared" si="145"/>
        <v>1707.064596</v>
      </c>
      <c r="BM271" s="57">
        <f t="shared" si="145"/>
        <v>1664.387981</v>
      </c>
    </row>
    <row r="272" ht="14.25" customHeight="1">
      <c r="B272" s="206" t="str">
        <f t="shared" si="143"/>
        <v>B2B - Enterprise Customers (year 4)</v>
      </c>
      <c r="C272" s="206"/>
      <c r="F272" s="57">
        <f t="shared" ref="F272:BM272" si="146">+F216*F265*F$211</f>
        <v>0</v>
      </c>
      <c r="G272" s="57">
        <f t="shared" si="146"/>
        <v>0</v>
      </c>
      <c r="H272" s="57">
        <f t="shared" si="146"/>
        <v>0</v>
      </c>
      <c r="I272" s="57">
        <f t="shared" si="146"/>
        <v>0</v>
      </c>
      <c r="J272" s="57">
        <f t="shared" si="146"/>
        <v>0</v>
      </c>
      <c r="K272" s="57">
        <f t="shared" si="146"/>
        <v>0</v>
      </c>
      <c r="L272" s="57">
        <f t="shared" si="146"/>
        <v>0</v>
      </c>
      <c r="M272" s="57">
        <f t="shared" si="146"/>
        <v>0</v>
      </c>
      <c r="N272" s="57">
        <f t="shared" si="146"/>
        <v>0</v>
      </c>
      <c r="O272" s="57">
        <f t="shared" si="146"/>
        <v>0</v>
      </c>
      <c r="P272" s="57">
        <f t="shared" si="146"/>
        <v>0</v>
      </c>
      <c r="Q272" s="57">
        <f t="shared" si="146"/>
        <v>0</v>
      </c>
      <c r="R272" s="57">
        <f t="shared" si="146"/>
        <v>0</v>
      </c>
      <c r="S272" s="57">
        <f t="shared" si="146"/>
        <v>0</v>
      </c>
      <c r="T272" s="57">
        <f t="shared" si="146"/>
        <v>0</v>
      </c>
      <c r="U272" s="57">
        <f t="shared" si="146"/>
        <v>0</v>
      </c>
      <c r="V272" s="57">
        <f t="shared" si="146"/>
        <v>0</v>
      </c>
      <c r="W272" s="57">
        <f t="shared" si="146"/>
        <v>0</v>
      </c>
      <c r="X272" s="57">
        <f t="shared" si="146"/>
        <v>0</v>
      </c>
      <c r="Y272" s="57">
        <f t="shared" si="146"/>
        <v>0</v>
      </c>
      <c r="Z272" s="57">
        <f t="shared" si="146"/>
        <v>0</v>
      </c>
      <c r="AA272" s="57">
        <f t="shared" si="146"/>
        <v>0</v>
      </c>
      <c r="AB272" s="57">
        <f t="shared" si="146"/>
        <v>0</v>
      </c>
      <c r="AC272" s="57">
        <f t="shared" si="146"/>
        <v>0</v>
      </c>
      <c r="AD272" s="57">
        <f t="shared" si="146"/>
        <v>0</v>
      </c>
      <c r="AE272" s="57">
        <f t="shared" si="146"/>
        <v>0</v>
      </c>
      <c r="AF272" s="57">
        <f t="shared" si="146"/>
        <v>0</v>
      </c>
      <c r="AG272" s="57">
        <f t="shared" si="146"/>
        <v>0</v>
      </c>
      <c r="AH272" s="57">
        <f t="shared" si="146"/>
        <v>0</v>
      </c>
      <c r="AI272" s="57">
        <f t="shared" si="146"/>
        <v>0</v>
      </c>
      <c r="AJ272" s="57">
        <f t="shared" si="146"/>
        <v>0</v>
      </c>
      <c r="AK272" s="57">
        <f t="shared" si="146"/>
        <v>0</v>
      </c>
      <c r="AL272" s="57">
        <f t="shared" si="146"/>
        <v>0</v>
      </c>
      <c r="AM272" s="57">
        <f t="shared" si="146"/>
        <v>0</v>
      </c>
      <c r="AN272" s="57">
        <f t="shared" si="146"/>
        <v>0</v>
      </c>
      <c r="AO272" s="57">
        <f t="shared" si="146"/>
        <v>0</v>
      </c>
      <c r="AP272" s="57">
        <f t="shared" si="146"/>
        <v>1210.011447</v>
      </c>
      <c r="AQ272" s="57">
        <f t="shared" si="146"/>
        <v>2401.256351</v>
      </c>
      <c r="AR272" s="57">
        <f t="shared" si="146"/>
        <v>3621.818089</v>
      </c>
      <c r="AS272" s="57">
        <f t="shared" si="146"/>
        <v>4824.654044</v>
      </c>
      <c r="AT272" s="57">
        <f t="shared" si="146"/>
        <v>6057.871177</v>
      </c>
      <c r="AU272" s="57">
        <f t="shared" si="146"/>
        <v>7274.451924</v>
      </c>
      <c r="AV272" s="57">
        <f t="shared" si="146"/>
        <v>8522.529814</v>
      </c>
      <c r="AW272" s="57">
        <f t="shared" si="146"/>
        <v>9755.115407</v>
      </c>
      <c r="AX272" s="57">
        <f t="shared" si="146"/>
        <v>11020.37196</v>
      </c>
      <c r="AY272" s="57">
        <f t="shared" si="146"/>
        <v>12271.34143</v>
      </c>
      <c r="AZ272" s="57">
        <f t="shared" si="146"/>
        <v>13556.22017</v>
      </c>
      <c r="BA272" s="57">
        <f t="shared" si="146"/>
        <v>14828.085</v>
      </c>
      <c r="BB272" s="57">
        <f t="shared" si="146"/>
        <v>9686.446523</v>
      </c>
      <c r="BC272" s="57">
        <f t="shared" si="146"/>
        <v>9444.28536</v>
      </c>
      <c r="BD272" s="57">
        <f t="shared" si="146"/>
        <v>9208.178226</v>
      </c>
      <c r="BE272" s="57">
        <f t="shared" si="146"/>
        <v>8977.97377</v>
      </c>
      <c r="BF272" s="57">
        <f t="shared" si="146"/>
        <v>8753.524426</v>
      </c>
      <c r="BG272" s="57">
        <f t="shared" si="146"/>
        <v>8534.686316</v>
      </c>
      <c r="BH272" s="57">
        <f t="shared" si="146"/>
        <v>8321.319158</v>
      </c>
      <c r="BI272" s="57">
        <f t="shared" si="146"/>
        <v>8113.286179</v>
      </c>
      <c r="BJ272" s="57">
        <f t="shared" si="146"/>
        <v>7910.454024</v>
      </c>
      <c r="BK272" s="57">
        <f t="shared" si="146"/>
        <v>7712.692674</v>
      </c>
      <c r="BL272" s="57">
        <f t="shared" si="146"/>
        <v>7519.875357</v>
      </c>
      <c r="BM272" s="57">
        <f t="shared" si="146"/>
        <v>7331.878473</v>
      </c>
    </row>
    <row r="273" ht="14.25" customHeight="1">
      <c r="B273" s="206" t="str">
        <f t="shared" si="143"/>
        <v>B2B - Enterprise Customers (year 5)</v>
      </c>
      <c r="C273" s="206"/>
      <c r="F273" s="57">
        <f t="shared" ref="F273:BM273" si="147">+F217*F266*F$211</f>
        <v>0</v>
      </c>
      <c r="G273" s="57">
        <f t="shared" si="147"/>
        <v>0</v>
      </c>
      <c r="H273" s="57">
        <f t="shared" si="147"/>
        <v>0</v>
      </c>
      <c r="I273" s="57">
        <f t="shared" si="147"/>
        <v>0</v>
      </c>
      <c r="J273" s="57">
        <f t="shared" si="147"/>
        <v>0</v>
      </c>
      <c r="K273" s="57">
        <f t="shared" si="147"/>
        <v>0</v>
      </c>
      <c r="L273" s="57">
        <f t="shared" si="147"/>
        <v>0</v>
      </c>
      <c r="M273" s="57">
        <f t="shared" si="147"/>
        <v>0</v>
      </c>
      <c r="N273" s="57">
        <f t="shared" si="147"/>
        <v>0</v>
      </c>
      <c r="O273" s="57">
        <f t="shared" si="147"/>
        <v>0</v>
      </c>
      <c r="P273" s="57">
        <f t="shared" si="147"/>
        <v>0</v>
      </c>
      <c r="Q273" s="57">
        <f t="shared" si="147"/>
        <v>0</v>
      </c>
      <c r="R273" s="57">
        <f t="shared" si="147"/>
        <v>0</v>
      </c>
      <c r="S273" s="57">
        <f t="shared" si="147"/>
        <v>0</v>
      </c>
      <c r="T273" s="57">
        <f t="shared" si="147"/>
        <v>0</v>
      </c>
      <c r="U273" s="57">
        <f t="shared" si="147"/>
        <v>0</v>
      </c>
      <c r="V273" s="57">
        <f t="shared" si="147"/>
        <v>0</v>
      </c>
      <c r="W273" s="57">
        <f t="shared" si="147"/>
        <v>0</v>
      </c>
      <c r="X273" s="57">
        <f t="shared" si="147"/>
        <v>0</v>
      </c>
      <c r="Y273" s="57">
        <f t="shared" si="147"/>
        <v>0</v>
      </c>
      <c r="Z273" s="57">
        <f t="shared" si="147"/>
        <v>0</v>
      </c>
      <c r="AA273" s="57">
        <f t="shared" si="147"/>
        <v>0</v>
      </c>
      <c r="AB273" s="57">
        <f t="shared" si="147"/>
        <v>0</v>
      </c>
      <c r="AC273" s="57">
        <f t="shared" si="147"/>
        <v>0</v>
      </c>
      <c r="AD273" s="57">
        <f t="shared" si="147"/>
        <v>0</v>
      </c>
      <c r="AE273" s="57">
        <f t="shared" si="147"/>
        <v>0</v>
      </c>
      <c r="AF273" s="57">
        <f t="shared" si="147"/>
        <v>0</v>
      </c>
      <c r="AG273" s="57">
        <f t="shared" si="147"/>
        <v>0</v>
      </c>
      <c r="AH273" s="57">
        <f t="shared" si="147"/>
        <v>0</v>
      </c>
      <c r="AI273" s="57">
        <f t="shared" si="147"/>
        <v>0</v>
      </c>
      <c r="AJ273" s="57">
        <f t="shared" si="147"/>
        <v>0</v>
      </c>
      <c r="AK273" s="57">
        <f t="shared" si="147"/>
        <v>0</v>
      </c>
      <c r="AL273" s="57">
        <f t="shared" si="147"/>
        <v>0</v>
      </c>
      <c r="AM273" s="57">
        <f t="shared" si="147"/>
        <v>0</v>
      </c>
      <c r="AN273" s="57">
        <f t="shared" si="147"/>
        <v>0</v>
      </c>
      <c r="AO273" s="57">
        <f t="shared" si="147"/>
        <v>0</v>
      </c>
      <c r="AP273" s="57">
        <f t="shared" si="147"/>
        <v>0</v>
      </c>
      <c r="AQ273" s="57">
        <f t="shared" si="147"/>
        <v>0</v>
      </c>
      <c r="AR273" s="57">
        <f t="shared" si="147"/>
        <v>0</v>
      </c>
      <c r="AS273" s="57">
        <f t="shared" si="147"/>
        <v>0</v>
      </c>
      <c r="AT273" s="57">
        <f t="shared" si="147"/>
        <v>0</v>
      </c>
      <c r="AU273" s="57">
        <f t="shared" si="147"/>
        <v>0</v>
      </c>
      <c r="AV273" s="57">
        <f t="shared" si="147"/>
        <v>0</v>
      </c>
      <c r="AW273" s="57">
        <f t="shared" si="147"/>
        <v>0</v>
      </c>
      <c r="AX273" s="57">
        <f t="shared" si="147"/>
        <v>0</v>
      </c>
      <c r="AY273" s="57">
        <f t="shared" si="147"/>
        <v>0</v>
      </c>
      <c r="AZ273" s="57">
        <f t="shared" si="147"/>
        <v>0</v>
      </c>
      <c r="BA273" s="57">
        <f t="shared" si="147"/>
        <v>0</v>
      </c>
      <c r="BB273" s="57">
        <f t="shared" si="147"/>
        <v>1729.998517</v>
      </c>
      <c r="BC273" s="57">
        <f t="shared" si="147"/>
        <v>3436.303276</v>
      </c>
      <c r="BD273" s="57">
        <f t="shared" si="147"/>
        <v>5166.968308</v>
      </c>
      <c r="BE273" s="57">
        <f t="shared" si="147"/>
        <v>6875.113893</v>
      </c>
      <c r="BF273" s="57">
        <f t="shared" si="147"/>
        <v>8608.800432</v>
      </c>
      <c r="BG273" s="57">
        <f t="shared" si="147"/>
        <v>10321.15549</v>
      </c>
      <c r="BH273" s="57">
        <f t="shared" si="147"/>
        <v>12060.24767</v>
      </c>
      <c r="BI273" s="57">
        <f t="shared" si="147"/>
        <v>13779.21368</v>
      </c>
      <c r="BJ273" s="57">
        <f t="shared" si="147"/>
        <v>15526.13221</v>
      </c>
      <c r="BK273" s="57">
        <f t="shared" si="147"/>
        <v>17254.15099</v>
      </c>
      <c r="BL273" s="57">
        <f t="shared" si="147"/>
        <v>19011.36071</v>
      </c>
      <c r="BM273" s="57">
        <f t="shared" si="147"/>
        <v>20750.92209</v>
      </c>
    </row>
    <row r="274" ht="14.25" customHeight="1">
      <c r="B274" s="206"/>
      <c r="C274" s="206"/>
      <c r="F274" s="57">
        <f t="shared" ref="F274:BM274" si="148">SUM(F269:F273)</f>
        <v>31.25</v>
      </c>
      <c r="G274" s="57">
        <f t="shared" si="148"/>
        <v>111.1979167</v>
      </c>
      <c r="H274" s="57">
        <f t="shared" si="148"/>
        <v>191.2521701</v>
      </c>
      <c r="I274" s="57">
        <f t="shared" si="148"/>
        <v>271.7520797</v>
      </c>
      <c r="J274" s="57">
        <f t="shared" si="148"/>
        <v>399.9322014</v>
      </c>
      <c r="K274" s="57">
        <f t="shared" si="148"/>
        <v>527.3467972</v>
      </c>
      <c r="L274" s="57">
        <f t="shared" si="148"/>
        <v>654.4852952</v>
      </c>
      <c r="M274" s="57">
        <f t="shared" si="148"/>
        <v>828.7374839</v>
      </c>
      <c r="N274" s="57">
        <f t="shared" si="148"/>
        <v>1001.818906</v>
      </c>
      <c r="O274" s="57">
        <f t="shared" si="148"/>
        <v>1174.387317</v>
      </c>
      <c r="P274" s="57">
        <f t="shared" si="148"/>
        <v>1394.008964</v>
      </c>
      <c r="Q274" s="57">
        <f t="shared" si="148"/>
        <v>1612.585154</v>
      </c>
      <c r="R274" s="57">
        <f t="shared" si="148"/>
        <v>1370.104472</v>
      </c>
      <c r="S274" s="57">
        <f t="shared" si="148"/>
        <v>1656.579265</v>
      </c>
      <c r="T274" s="57">
        <f t="shared" si="148"/>
        <v>1987.464549</v>
      </c>
      <c r="U274" s="57">
        <f t="shared" si="148"/>
        <v>2314.882197</v>
      </c>
      <c r="V274" s="57">
        <f t="shared" si="148"/>
        <v>2686.552487</v>
      </c>
      <c r="W274" s="57">
        <f t="shared" si="148"/>
        <v>3054.713412</v>
      </c>
      <c r="X274" s="57">
        <f t="shared" si="148"/>
        <v>3467.205834</v>
      </c>
      <c r="Y274" s="57">
        <f t="shared" si="148"/>
        <v>3876.393323</v>
      </c>
      <c r="Z274" s="57">
        <f t="shared" si="148"/>
        <v>4330.247899</v>
      </c>
      <c r="AA274" s="57">
        <f t="shared" si="148"/>
        <v>4781.270474</v>
      </c>
      <c r="AB274" s="57">
        <f t="shared" si="148"/>
        <v>5277.577252</v>
      </c>
      <c r="AC274" s="57">
        <f t="shared" si="148"/>
        <v>5771.82088</v>
      </c>
      <c r="AD274" s="57">
        <f t="shared" si="148"/>
        <v>4375.016702</v>
      </c>
      <c r="AE274" s="57">
        <f t="shared" si="148"/>
        <v>4989.890056</v>
      </c>
      <c r="AF274" s="57">
        <f t="shared" si="148"/>
        <v>5643.396744</v>
      </c>
      <c r="AG274" s="57">
        <f t="shared" si="148"/>
        <v>6287.986694</v>
      </c>
      <c r="AH274" s="57">
        <f t="shared" si="148"/>
        <v>6971.47547</v>
      </c>
      <c r="AI274" s="57">
        <f t="shared" si="148"/>
        <v>7646.366954</v>
      </c>
      <c r="AJ274" s="57">
        <f t="shared" si="148"/>
        <v>8360.532006</v>
      </c>
      <c r="AK274" s="57">
        <f t="shared" si="148"/>
        <v>9066.531252</v>
      </c>
      <c r="AL274" s="57">
        <f t="shared" si="148"/>
        <v>9812.293874</v>
      </c>
      <c r="AM274" s="57">
        <f t="shared" si="148"/>
        <v>10550.44051</v>
      </c>
      <c r="AN274" s="57">
        <f t="shared" si="148"/>
        <v>11328.96216</v>
      </c>
      <c r="AO274" s="57">
        <f t="shared" si="148"/>
        <v>12100.54324</v>
      </c>
      <c r="AP274" s="57">
        <f t="shared" si="148"/>
        <v>8779.113213</v>
      </c>
      <c r="AQ274" s="57">
        <f t="shared" si="148"/>
        <v>9749.592649</v>
      </c>
      <c r="AR274" s="57">
        <f t="shared" si="148"/>
        <v>10755.82791</v>
      </c>
      <c r="AS274" s="57">
        <f t="shared" si="148"/>
        <v>11750.58858</v>
      </c>
      <c r="AT274" s="57">
        <f t="shared" si="148"/>
        <v>12781.79929</v>
      </c>
      <c r="AU274" s="57">
        <f t="shared" si="148"/>
        <v>13802.26547</v>
      </c>
      <c r="AV274" s="57">
        <f t="shared" si="148"/>
        <v>14859.94879</v>
      </c>
      <c r="AW274" s="57">
        <f t="shared" si="148"/>
        <v>15907.693</v>
      </c>
      <c r="AX274" s="57">
        <f t="shared" si="148"/>
        <v>16993.49938</v>
      </c>
      <c r="AY274" s="57">
        <f t="shared" si="148"/>
        <v>18070.25263</v>
      </c>
      <c r="AZ274" s="57">
        <f t="shared" si="148"/>
        <v>19185.99646</v>
      </c>
      <c r="BA274" s="57">
        <f t="shared" si="148"/>
        <v>20293.65947</v>
      </c>
      <c r="BB274" s="57">
        <f t="shared" si="148"/>
        <v>14546.48867</v>
      </c>
      <c r="BC274" s="57">
        <f t="shared" si="148"/>
        <v>15932.38117</v>
      </c>
      <c r="BD274" s="57">
        <f t="shared" si="148"/>
        <v>17350.64426</v>
      </c>
      <c r="BE274" s="57">
        <f t="shared" si="148"/>
        <v>18754.19794</v>
      </c>
      <c r="BF274" s="57">
        <f t="shared" si="148"/>
        <v>20190.90738</v>
      </c>
      <c r="BG274" s="57">
        <f t="shared" si="148"/>
        <v>21613.70977</v>
      </c>
      <c r="BH274" s="57">
        <f t="shared" si="148"/>
        <v>23070.48809</v>
      </c>
      <c r="BI274" s="57">
        <f t="shared" si="148"/>
        <v>24514.19809</v>
      </c>
      <c r="BJ274" s="57">
        <f t="shared" si="148"/>
        <v>25992.74201</v>
      </c>
      <c r="BK274" s="57">
        <f t="shared" si="148"/>
        <v>27459.09554</v>
      </c>
      <c r="BL274" s="57">
        <f t="shared" si="148"/>
        <v>28961.18165</v>
      </c>
      <c r="BM274" s="57">
        <f t="shared" si="148"/>
        <v>30451.99751</v>
      </c>
    </row>
    <row r="275" ht="14.25" customHeight="1">
      <c r="B275" s="206"/>
      <c r="C275" s="206"/>
      <c r="D275" s="178" t="s">
        <v>414</v>
      </c>
    </row>
    <row r="276" ht="14.25" customHeight="1">
      <c r="B276" s="206" t="s">
        <v>422</v>
      </c>
      <c r="C276" s="206"/>
      <c r="D276" s="13">
        <v>1.0</v>
      </c>
      <c r="E276" s="193">
        <f>+Assumptions!I73</f>
        <v>0.005</v>
      </c>
      <c r="F276" s="48">
        <f t="shared" ref="F276:BM276" si="149">+INDEX($E276:$E280,MATCH(F$4,$D276:$D280))</f>
        <v>0.005</v>
      </c>
      <c r="G276" s="48">
        <f t="shared" si="149"/>
        <v>0.005</v>
      </c>
      <c r="H276" s="48">
        <f t="shared" si="149"/>
        <v>0.005</v>
      </c>
      <c r="I276" s="48">
        <f t="shared" si="149"/>
        <v>0.005</v>
      </c>
      <c r="J276" s="48">
        <f t="shared" si="149"/>
        <v>0.005</v>
      </c>
      <c r="K276" s="48">
        <f t="shared" si="149"/>
        <v>0.005</v>
      </c>
      <c r="L276" s="48">
        <f t="shared" si="149"/>
        <v>0.005</v>
      </c>
      <c r="M276" s="48">
        <f t="shared" si="149"/>
        <v>0.005</v>
      </c>
      <c r="N276" s="48">
        <f t="shared" si="149"/>
        <v>0.005</v>
      </c>
      <c r="O276" s="48">
        <f t="shared" si="149"/>
        <v>0.005</v>
      </c>
      <c r="P276" s="48">
        <f t="shared" si="149"/>
        <v>0.005</v>
      </c>
      <c r="Q276" s="48">
        <f t="shared" si="149"/>
        <v>0.005</v>
      </c>
      <c r="R276" s="48">
        <f t="shared" si="149"/>
        <v>0.00335</v>
      </c>
      <c r="S276" s="48">
        <f t="shared" si="149"/>
        <v>0.00335</v>
      </c>
      <c r="T276" s="48">
        <f t="shared" si="149"/>
        <v>0.00335</v>
      </c>
      <c r="U276" s="48">
        <f t="shared" si="149"/>
        <v>0.00335</v>
      </c>
      <c r="V276" s="48">
        <f t="shared" si="149"/>
        <v>0.00335</v>
      </c>
      <c r="W276" s="48">
        <f t="shared" si="149"/>
        <v>0.00335</v>
      </c>
      <c r="X276" s="48">
        <f t="shared" si="149"/>
        <v>0.00335</v>
      </c>
      <c r="Y276" s="48">
        <f t="shared" si="149"/>
        <v>0.00335</v>
      </c>
      <c r="Z276" s="48">
        <f t="shared" si="149"/>
        <v>0.00335</v>
      </c>
      <c r="AA276" s="48">
        <f t="shared" si="149"/>
        <v>0.00335</v>
      </c>
      <c r="AB276" s="48">
        <f t="shared" si="149"/>
        <v>0.00335</v>
      </c>
      <c r="AC276" s="48">
        <f t="shared" si="149"/>
        <v>0.00335</v>
      </c>
      <c r="AD276" s="48">
        <f t="shared" si="149"/>
        <v>0.001675</v>
      </c>
      <c r="AE276" s="48">
        <f t="shared" si="149"/>
        <v>0.001675</v>
      </c>
      <c r="AF276" s="48">
        <f t="shared" si="149"/>
        <v>0.001675</v>
      </c>
      <c r="AG276" s="48">
        <f t="shared" si="149"/>
        <v>0.001675</v>
      </c>
      <c r="AH276" s="48">
        <f t="shared" si="149"/>
        <v>0.001675</v>
      </c>
      <c r="AI276" s="48">
        <f t="shared" si="149"/>
        <v>0.001675</v>
      </c>
      <c r="AJ276" s="48">
        <f t="shared" si="149"/>
        <v>0.001675</v>
      </c>
      <c r="AK276" s="48">
        <f t="shared" si="149"/>
        <v>0.001675</v>
      </c>
      <c r="AL276" s="48">
        <f t="shared" si="149"/>
        <v>0.001675</v>
      </c>
      <c r="AM276" s="48">
        <f t="shared" si="149"/>
        <v>0.001675</v>
      </c>
      <c r="AN276" s="48">
        <f t="shared" si="149"/>
        <v>0.001675</v>
      </c>
      <c r="AO276" s="48">
        <f t="shared" si="149"/>
        <v>0.001675</v>
      </c>
      <c r="AP276" s="48">
        <f t="shared" si="149"/>
        <v>0.001675</v>
      </c>
      <c r="AQ276" s="48">
        <f t="shared" si="149"/>
        <v>0.001675</v>
      </c>
      <c r="AR276" s="48">
        <f t="shared" si="149"/>
        <v>0.001675</v>
      </c>
      <c r="AS276" s="48">
        <f t="shared" si="149"/>
        <v>0.001675</v>
      </c>
      <c r="AT276" s="48">
        <f t="shared" si="149"/>
        <v>0.001675</v>
      </c>
      <c r="AU276" s="48">
        <f t="shared" si="149"/>
        <v>0.001675</v>
      </c>
      <c r="AV276" s="48">
        <f t="shared" si="149"/>
        <v>0.001675</v>
      </c>
      <c r="AW276" s="48">
        <f t="shared" si="149"/>
        <v>0.001675</v>
      </c>
      <c r="AX276" s="48">
        <f t="shared" si="149"/>
        <v>0.001675</v>
      </c>
      <c r="AY276" s="48">
        <f t="shared" si="149"/>
        <v>0.001675</v>
      </c>
      <c r="AZ276" s="48">
        <f t="shared" si="149"/>
        <v>0.001675</v>
      </c>
      <c r="BA276" s="48">
        <f t="shared" si="149"/>
        <v>0.001675</v>
      </c>
      <c r="BB276" s="48">
        <f t="shared" si="149"/>
        <v>0.001675</v>
      </c>
      <c r="BC276" s="48">
        <f t="shared" si="149"/>
        <v>0.001675</v>
      </c>
      <c r="BD276" s="48">
        <f t="shared" si="149"/>
        <v>0.001675</v>
      </c>
      <c r="BE276" s="48">
        <f t="shared" si="149"/>
        <v>0.001675</v>
      </c>
      <c r="BF276" s="48">
        <f t="shared" si="149"/>
        <v>0.001675</v>
      </c>
      <c r="BG276" s="48">
        <f t="shared" si="149"/>
        <v>0.001675</v>
      </c>
      <c r="BH276" s="48">
        <f t="shared" si="149"/>
        <v>0.001675</v>
      </c>
      <c r="BI276" s="48">
        <f t="shared" si="149"/>
        <v>0.001675</v>
      </c>
      <c r="BJ276" s="48">
        <f t="shared" si="149"/>
        <v>0.001675</v>
      </c>
      <c r="BK276" s="48">
        <f t="shared" si="149"/>
        <v>0.001675</v>
      </c>
      <c r="BL276" s="48">
        <f t="shared" si="149"/>
        <v>0.001675</v>
      </c>
      <c r="BM276" s="48">
        <f t="shared" si="149"/>
        <v>0.001675</v>
      </c>
      <c r="BN276" s="48"/>
      <c r="BO276" s="48"/>
      <c r="BP276" s="48"/>
      <c r="BQ276" s="48"/>
      <c r="BR276" s="48"/>
      <c r="BS276" s="48"/>
      <c r="BT276" s="48"/>
      <c r="BU276" s="48"/>
      <c r="BV276" s="48"/>
      <c r="BW276" s="48"/>
      <c r="BX276" s="48"/>
      <c r="BY276" s="48"/>
      <c r="BZ276" s="48"/>
      <c r="CA276" s="48"/>
      <c r="CB276" s="48"/>
      <c r="CC276" s="48"/>
      <c r="CD276" s="48"/>
      <c r="CE276" s="48"/>
      <c r="CF276" s="48"/>
      <c r="CG276" s="48"/>
    </row>
    <row r="277" ht="14.25" customHeight="1">
      <c r="B277" s="206" t="s">
        <v>422</v>
      </c>
      <c r="C277" s="206"/>
      <c r="D277" s="13">
        <f t="shared" ref="D277:D280" si="151">+D276+1</f>
        <v>2</v>
      </c>
      <c r="E277" s="193">
        <f>+E276*(1-Assumptions!$I$74)</f>
        <v>0.00335</v>
      </c>
      <c r="F277" s="48"/>
      <c r="G277" s="48"/>
      <c r="H277" s="48"/>
      <c r="I277" s="48"/>
      <c r="J277" s="48"/>
      <c r="K277" s="48"/>
      <c r="L277" s="48"/>
      <c r="M277" s="48"/>
      <c r="N277" s="48"/>
      <c r="O277" s="48"/>
      <c r="P277" s="48"/>
      <c r="Q277" s="48"/>
      <c r="R277" s="48">
        <f t="shared" ref="R277:BM277" si="150">+F276</f>
        <v>0.005</v>
      </c>
      <c r="S277" s="48">
        <f t="shared" si="150"/>
        <v>0.005</v>
      </c>
      <c r="T277" s="48">
        <f t="shared" si="150"/>
        <v>0.005</v>
      </c>
      <c r="U277" s="48">
        <f t="shared" si="150"/>
        <v>0.005</v>
      </c>
      <c r="V277" s="48">
        <f t="shared" si="150"/>
        <v>0.005</v>
      </c>
      <c r="W277" s="48">
        <f t="shared" si="150"/>
        <v>0.005</v>
      </c>
      <c r="X277" s="48">
        <f t="shared" si="150"/>
        <v>0.005</v>
      </c>
      <c r="Y277" s="48">
        <f t="shared" si="150"/>
        <v>0.005</v>
      </c>
      <c r="Z277" s="48">
        <f t="shared" si="150"/>
        <v>0.005</v>
      </c>
      <c r="AA277" s="48">
        <f t="shared" si="150"/>
        <v>0.005</v>
      </c>
      <c r="AB277" s="48">
        <f t="shared" si="150"/>
        <v>0.005</v>
      </c>
      <c r="AC277" s="48">
        <f t="shared" si="150"/>
        <v>0.005</v>
      </c>
      <c r="AD277" s="48">
        <f t="shared" si="150"/>
        <v>0.00335</v>
      </c>
      <c r="AE277" s="48">
        <f t="shared" si="150"/>
        <v>0.00335</v>
      </c>
      <c r="AF277" s="48">
        <f t="shared" si="150"/>
        <v>0.00335</v>
      </c>
      <c r="AG277" s="48">
        <f t="shared" si="150"/>
        <v>0.00335</v>
      </c>
      <c r="AH277" s="48">
        <f t="shared" si="150"/>
        <v>0.00335</v>
      </c>
      <c r="AI277" s="48">
        <f t="shared" si="150"/>
        <v>0.00335</v>
      </c>
      <c r="AJ277" s="48">
        <f t="shared" si="150"/>
        <v>0.00335</v>
      </c>
      <c r="AK277" s="48">
        <f t="shared" si="150"/>
        <v>0.00335</v>
      </c>
      <c r="AL277" s="48">
        <f t="shared" si="150"/>
        <v>0.00335</v>
      </c>
      <c r="AM277" s="48">
        <f t="shared" si="150"/>
        <v>0.00335</v>
      </c>
      <c r="AN277" s="48">
        <f t="shared" si="150"/>
        <v>0.00335</v>
      </c>
      <c r="AO277" s="48">
        <f t="shared" si="150"/>
        <v>0.00335</v>
      </c>
      <c r="AP277" s="48">
        <f t="shared" si="150"/>
        <v>0.001675</v>
      </c>
      <c r="AQ277" s="48">
        <f t="shared" si="150"/>
        <v>0.001675</v>
      </c>
      <c r="AR277" s="48">
        <f t="shared" si="150"/>
        <v>0.001675</v>
      </c>
      <c r="AS277" s="48">
        <f t="shared" si="150"/>
        <v>0.001675</v>
      </c>
      <c r="AT277" s="48">
        <f t="shared" si="150"/>
        <v>0.001675</v>
      </c>
      <c r="AU277" s="48">
        <f t="shared" si="150"/>
        <v>0.001675</v>
      </c>
      <c r="AV277" s="48">
        <f t="shared" si="150"/>
        <v>0.001675</v>
      </c>
      <c r="AW277" s="48">
        <f t="shared" si="150"/>
        <v>0.001675</v>
      </c>
      <c r="AX277" s="48">
        <f t="shared" si="150"/>
        <v>0.001675</v>
      </c>
      <c r="AY277" s="48">
        <f t="shared" si="150"/>
        <v>0.001675</v>
      </c>
      <c r="AZ277" s="48">
        <f t="shared" si="150"/>
        <v>0.001675</v>
      </c>
      <c r="BA277" s="48">
        <f t="shared" si="150"/>
        <v>0.001675</v>
      </c>
      <c r="BB277" s="48">
        <f t="shared" si="150"/>
        <v>0.001675</v>
      </c>
      <c r="BC277" s="48">
        <f t="shared" si="150"/>
        <v>0.001675</v>
      </c>
      <c r="BD277" s="48">
        <f t="shared" si="150"/>
        <v>0.001675</v>
      </c>
      <c r="BE277" s="48">
        <f t="shared" si="150"/>
        <v>0.001675</v>
      </c>
      <c r="BF277" s="48">
        <f t="shared" si="150"/>
        <v>0.001675</v>
      </c>
      <c r="BG277" s="48">
        <f t="shared" si="150"/>
        <v>0.001675</v>
      </c>
      <c r="BH277" s="48">
        <f t="shared" si="150"/>
        <v>0.001675</v>
      </c>
      <c r="BI277" s="48">
        <f t="shared" si="150"/>
        <v>0.001675</v>
      </c>
      <c r="BJ277" s="48">
        <f t="shared" si="150"/>
        <v>0.001675</v>
      </c>
      <c r="BK277" s="48">
        <f t="shared" si="150"/>
        <v>0.001675</v>
      </c>
      <c r="BL277" s="48">
        <f t="shared" si="150"/>
        <v>0.001675</v>
      </c>
      <c r="BM277" s="48">
        <f t="shared" si="150"/>
        <v>0.001675</v>
      </c>
      <c r="BN277" s="48"/>
      <c r="BO277" s="48"/>
      <c r="BP277" s="48"/>
      <c r="BQ277" s="48"/>
      <c r="BR277" s="48"/>
      <c r="BS277" s="48"/>
      <c r="BT277" s="48"/>
      <c r="BU277" s="48"/>
      <c r="BV277" s="48"/>
      <c r="BW277" s="48"/>
      <c r="BX277" s="48"/>
      <c r="BY277" s="48"/>
      <c r="BZ277" s="48"/>
      <c r="CA277" s="48"/>
      <c r="CB277" s="48"/>
      <c r="CC277" s="48"/>
      <c r="CD277" s="48"/>
      <c r="CE277" s="48"/>
      <c r="CF277" s="48"/>
      <c r="CG277" s="48"/>
    </row>
    <row r="278" ht="14.25" customHeight="1">
      <c r="B278" s="206" t="s">
        <v>422</v>
      </c>
      <c r="C278" s="206"/>
      <c r="D278" s="13">
        <f t="shared" si="151"/>
        <v>3</v>
      </c>
      <c r="E278" s="193">
        <f>+E277*(1-Assumptions!$I$75)</f>
        <v>0.001675</v>
      </c>
      <c r="F278" s="48"/>
      <c r="G278" s="48"/>
      <c r="H278" s="48"/>
      <c r="I278" s="48"/>
      <c r="J278" s="48"/>
      <c r="K278" s="48"/>
      <c r="L278" s="48"/>
      <c r="M278" s="48"/>
      <c r="N278" s="48"/>
      <c r="O278" s="48"/>
      <c r="P278" s="48"/>
      <c r="Q278" s="48"/>
      <c r="R278" s="48"/>
      <c r="S278" s="48"/>
      <c r="T278" s="48"/>
      <c r="U278" s="48"/>
      <c r="V278" s="48"/>
      <c r="W278" s="48"/>
      <c r="X278" s="48"/>
      <c r="Y278" s="48"/>
      <c r="Z278" s="48"/>
      <c r="AA278" s="48"/>
      <c r="AB278" s="48"/>
      <c r="AC278" s="48"/>
      <c r="AD278" s="48">
        <f t="shared" ref="AD278:BM278" si="152">+R277</f>
        <v>0.005</v>
      </c>
      <c r="AE278" s="48">
        <f t="shared" si="152"/>
        <v>0.005</v>
      </c>
      <c r="AF278" s="48">
        <f t="shared" si="152"/>
        <v>0.005</v>
      </c>
      <c r="AG278" s="48">
        <f t="shared" si="152"/>
        <v>0.005</v>
      </c>
      <c r="AH278" s="48">
        <f t="shared" si="152"/>
        <v>0.005</v>
      </c>
      <c r="AI278" s="48">
        <f t="shared" si="152"/>
        <v>0.005</v>
      </c>
      <c r="AJ278" s="48">
        <f t="shared" si="152"/>
        <v>0.005</v>
      </c>
      <c r="AK278" s="48">
        <f t="shared" si="152"/>
        <v>0.005</v>
      </c>
      <c r="AL278" s="48">
        <f t="shared" si="152"/>
        <v>0.005</v>
      </c>
      <c r="AM278" s="48">
        <f t="shared" si="152"/>
        <v>0.005</v>
      </c>
      <c r="AN278" s="48">
        <f t="shared" si="152"/>
        <v>0.005</v>
      </c>
      <c r="AO278" s="48">
        <f t="shared" si="152"/>
        <v>0.005</v>
      </c>
      <c r="AP278" s="48">
        <f t="shared" si="152"/>
        <v>0.00335</v>
      </c>
      <c r="AQ278" s="48">
        <f t="shared" si="152"/>
        <v>0.00335</v>
      </c>
      <c r="AR278" s="48">
        <f t="shared" si="152"/>
        <v>0.00335</v>
      </c>
      <c r="AS278" s="48">
        <f t="shared" si="152"/>
        <v>0.00335</v>
      </c>
      <c r="AT278" s="48">
        <f t="shared" si="152"/>
        <v>0.00335</v>
      </c>
      <c r="AU278" s="48">
        <f t="shared" si="152"/>
        <v>0.00335</v>
      </c>
      <c r="AV278" s="48">
        <f t="shared" si="152"/>
        <v>0.00335</v>
      </c>
      <c r="AW278" s="48">
        <f t="shared" si="152"/>
        <v>0.00335</v>
      </c>
      <c r="AX278" s="48">
        <f t="shared" si="152"/>
        <v>0.00335</v>
      </c>
      <c r="AY278" s="48">
        <f t="shared" si="152"/>
        <v>0.00335</v>
      </c>
      <c r="AZ278" s="48">
        <f t="shared" si="152"/>
        <v>0.00335</v>
      </c>
      <c r="BA278" s="48">
        <f t="shared" si="152"/>
        <v>0.00335</v>
      </c>
      <c r="BB278" s="48">
        <f t="shared" si="152"/>
        <v>0.001675</v>
      </c>
      <c r="BC278" s="48">
        <f t="shared" si="152"/>
        <v>0.001675</v>
      </c>
      <c r="BD278" s="48">
        <f t="shared" si="152"/>
        <v>0.001675</v>
      </c>
      <c r="BE278" s="48">
        <f t="shared" si="152"/>
        <v>0.001675</v>
      </c>
      <c r="BF278" s="48">
        <f t="shared" si="152"/>
        <v>0.001675</v>
      </c>
      <c r="BG278" s="48">
        <f t="shared" si="152"/>
        <v>0.001675</v>
      </c>
      <c r="BH278" s="48">
        <f t="shared" si="152"/>
        <v>0.001675</v>
      </c>
      <c r="BI278" s="48">
        <f t="shared" si="152"/>
        <v>0.001675</v>
      </c>
      <c r="BJ278" s="48">
        <f t="shared" si="152"/>
        <v>0.001675</v>
      </c>
      <c r="BK278" s="48">
        <f t="shared" si="152"/>
        <v>0.001675</v>
      </c>
      <c r="BL278" s="48">
        <f t="shared" si="152"/>
        <v>0.001675</v>
      </c>
      <c r="BM278" s="48">
        <f t="shared" si="152"/>
        <v>0.001675</v>
      </c>
      <c r="BN278" s="48"/>
      <c r="BO278" s="48"/>
      <c r="BP278" s="48"/>
      <c r="BQ278" s="48"/>
      <c r="BR278" s="48"/>
      <c r="BS278" s="48"/>
      <c r="BT278" s="48"/>
      <c r="BU278" s="48"/>
      <c r="BV278" s="48"/>
      <c r="BW278" s="48"/>
      <c r="BX278" s="48"/>
      <c r="BY278" s="48"/>
      <c r="BZ278" s="48"/>
      <c r="CA278" s="48"/>
      <c r="CB278" s="48"/>
      <c r="CC278" s="48"/>
      <c r="CD278" s="48"/>
      <c r="CE278" s="48"/>
      <c r="CF278" s="48"/>
      <c r="CG278" s="48"/>
    </row>
    <row r="279" ht="14.25" customHeight="1">
      <c r="B279" s="206" t="s">
        <v>422</v>
      </c>
      <c r="C279" s="206"/>
      <c r="D279" s="13">
        <f t="shared" si="151"/>
        <v>4</v>
      </c>
      <c r="E279" s="48">
        <f t="shared" ref="E279:E280" si="154">+E278</f>
        <v>0.001675</v>
      </c>
      <c r="F279" s="48"/>
      <c r="G279" s="48"/>
      <c r="H279" s="48"/>
      <c r="I279" s="48"/>
      <c r="J279" s="48"/>
      <c r="K279" s="48"/>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c r="AM279" s="48"/>
      <c r="AN279" s="48"/>
      <c r="AO279" s="48"/>
      <c r="AP279" s="48">
        <f t="shared" ref="AP279:BM279" si="153">+AD278</f>
        <v>0.005</v>
      </c>
      <c r="AQ279" s="48">
        <f t="shared" si="153"/>
        <v>0.005</v>
      </c>
      <c r="AR279" s="48">
        <f t="shared" si="153"/>
        <v>0.005</v>
      </c>
      <c r="AS279" s="48">
        <f t="shared" si="153"/>
        <v>0.005</v>
      </c>
      <c r="AT279" s="48">
        <f t="shared" si="153"/>
        <v>0.005</v>
      </c>
      <c r="AU279" s="48">
        <f t="shared" si="153"/>
        <v>0.005</v>
      </c>
      <c r="AV279" s="48">
        <f t="shared" si="153"/>
        <v>0.005</v>
      </c>
      <c r="AW279" s="48">
        <f t="shared" si="153"/>
        <v>0.005</v>
      </c>
      <c r="AX279" s="48">
        <f t="shared" si="153"/>
        <v>0.005</v>
      </c>
      <c r="AY279" s="48">
        <f t="shared" si="153"/>
        <v>0.005</v>
      </c>
      <c r="AZ279" s="48">
        <f t="shared" si="153"/>
        <v>0.005</v>
      </c>
      <c r="BA279" s="48">
        <f t="shared" si="153"/>
        <v>0.005</v>
      </c>
      <c r="BB279" s="48">
        <f t="shared" si="153"/>
        <v>0.00335</v>
      </c>
      <c r="BC279" s="48">
        <f t="shared" si="153"/>
        <v>0.00335</v>
      </c>
      <c r="BD279" s="48">
        <f t="shared" si="153"/>
        <v>0.00335</v>
      </c>
      <c r="BE279" s="48">
        <f t="shared" si="153"/>
        <v>0.00335</v>
      </c>
      <c r="BF279" s="48">
        <f t="shared" si="153"/>
        <v>0.00335</v>
      </c>
      <c r="BG279" s="48">
        <f t="shared" si="153"/>
        <v>0.00335</v>
      </c>
      <c r="BH279" s="48">
        <f t="shared" si="153"/>
        <v>0.00335</v>
      </c>
      <c r="BI279" s="48">
        <f t="shared" si="153"/>
        <v>0.00335</v>
      </c>
      <c r="BJ279" s="48">
        <f t="shared" si="153"/>
        <v>0.00335</v>
      </c>
      <c r="BK279" s="48">
        <f t="shared" si="153"/>
        <v>0.00335</v>
      </c>
      <c r="BL279" s="48">
        <f t="shared" si="153"/>
        <v>0.00335</v>
      </c>
      <c r="BM279" s="48">
        <f t="shared" si="153"/>
        <v>0.00335</v>
      </c>
      <c r="BN279" s="48"/>
      <c r="BO279" s="48"/>
      <c r="BP279" s="48"/>
      <c r="BQ279" s="48"/>
      <c r="BR279" s="48"/>
      <c r="BS279" s="48"/>
      <c r="BT279" s="48"/>
      <c r="BU279" s="48"/>
      <c r="BV279" s="48"/>
      <c r="BW279" s="48"/>
      <c r="BX279" s="48"/>
      <c r="BY279" s="48"/>
      <c r="BZ279" s="48"/>
      <c r="CA279" s="48"/>
      <c r="CB279" s="48"/>
      <c r="CC279" s="48"/>
      <c r="CD279" s="48"/>
      <c r="CE279" s="48"/>
      <c r="CF279" s="48"/>
      <c r="CG279" s="48"/>
    </row>
    <row r="280" ht="14.25" customHeight="1">
      <c r="B280" s="206" t="s">
        <v>422</v>
      </c>
      <c r="C280" s="206"/>
      <c r="D280" s="13">
        <f t="shared" si="151"/>
        <v>5</v>
      </c>
      <c r="E280" s="48">
        <f t="shared" si="154"/>
        <v>0.001675</v>
      </c>
      <c r="F280" s="48"/>
      <c r="G280" s="48"/>
      <c r="H280" s="48"/>
      <c r="I280" s="48"/>
      <c r="J280" s="48"/>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8"/>
      <c r="AZ280" s="48"/>
      <c r="BA280" s="48"/>
      <c r="BB280" s="48">
        <f t="shared" ref="BB280:BM280" si="155">+AP279</f>
        <v>0.005</v>
      </c>
      <c r="BC280" s="48">
        <f t="shared" si="155"/>
        <v>0.005</v>
      </c>
      <c r="BD280" s="48">
        <f t="shared" si="155"/>
        <v>0.005</v>
      </c>
      <c r="BE280" s="48">
        <f t="shared" si="155"/>
        <v>0.005</v>
      </c>
      <c r="BF280" s="48">
        <f t="shared" si="155"/>
        <v>0.005</v>
      </c>
      <c r="BG280" s="48">
        <f t="shared" si="155"/>
        <v>0.005</v>
      </c>
      <c r="BH280" s="48">
        <f t="shared" si="155"/>
        <v>0.005</v>
      </c>
      <c r="BI280" s="48">
        <f t="shared" si="155"/>
        <v>0.005</v>
      </c>
      <c r="BJ280" s="48">
        <f t="shared" si="155"/>
        <v>0.005</v>
      </c>
      <c r="BK280" s="48">
        <f t="shared" si="155"/>
        <v>0.005</v>
      </c>
      <c r="BL280" s="48">
        <f t="shared" si="155"/>
        <v>0.005</v>
      </c>
      <c r="BM280" s="48">
        <f t="shared" si="155"/>
        <v>0.005</v>
      </c>
      <c r="BN280" s="48"/>
      <c r="BO280" s="48"/>
      <c r="BP280" s="48"/>
      <c r="BQ280" s="48"/>
      <c r="BR280" s="48"/>
      <c r="BS280" s="48"/>
      <c r="BT280" s="48"/>
      <c r="BU280" s="48"/>
      <c r="BV280" s="48"/>
      <c r="BW280" s="48"/>
      <c r="BX280" s="48"/>
      <c r="BY280" s="48"/>
      <c r="BZ280" s="48"/>
      <c r="CA280" s="48"/>
      <c r="CB280" s="48"/>
      <c r="CC280" s="48"/>
      <c r="CD280" s="48"/>
      <c r="CE280" s="48"/>
      <c r="CF280" s="48"/>
      <c r="CG280" s="48"/>
    </row>
    <row r="281" ht="14.25" customHeight="1">
      <c r="B281" s="206"/>
      <c r="C281" s="206"/>
    </row>
    <row r="282" ht="14.25" customHeight="1">
      <c r="A282" s="13" t="s">
        <v>435</v>
      </c>
      <c r="B282" s="206"/>
      <c r="C282" s="206"/>
    </row>
    <row r="283" ht="14.25" customHeight="1">
      <c r="B283" s="206" t="str">
        <f t="shared" ref="B283:B287" si="157">+B254</f>
        <v>B2B - Enterprise Customers (year 1)</v>
      </c>
      <c r="C283" s="206"/>
      <c r="F283" s="57">
        <f t="shared" ref="F283:BM283" si="156">+F213*F276*F$211</f>
        <v>10.41666667</v>
      </c>
      <c r="G283" s="57">
        <f t="shared" si="156"/>
        <v>37.06597222</v>
      </c>
      <c r="H283" s="57">
        <f t="shared" si="156"/>
        <v>63.75072338</v>
      </c>
      <c r="I283" s="57">
        <f t="shared" si="156"/>
        <v>90.58402657</v>
      </c>
      <c r="J283" s="57">
        <f t="shared" si="156"/>
        <v>133.3107338</v>
      </c>
      <c r="K283" s="57">
        <f t="shared" si="156"/>
        <v>175.7822657</v>
      </c>
      <c r="L283" s="57">
        <f t="shared" si="156"/>
        <v>218.1617651</v>
      </c>
      <c r="M283" s="57">
        <f t="shared" si="156"/>
        <v>276.245828</v>
      </c>
      <c r="N283" s="57">
        <f t="shared" si="156"/>
        <v>333.9396353</v>
      </c>
      <c r="O283" s="57">
        <f t="shared" si="156"/>
        <v>391.4624389</v>
      </c>
      <c r="P283" s="57">
        <f t="shared" si="156"/>
        <v>464.6696546</v>
      </c>
      <c r="Q283" s="57">
        <f t="shared" si="156"/>
        <v>537.5283847</v>
      </c>
      <c r="R283" s="57">
        <f t="shared" si="156"/>
        <v>346.6386171</v>
      </c>
      <c r="S283" s="57">
        <f t="shared" si="156"/>
        <v>333.6396689</v>
      </c>
      <c r="T283" s="57">
        <f t="shared" si="156"/>
        <v>321.1281813</v>
      </c>
      <c r="U283" s="57">
        <f t="shared" si="156"/>
        <v>309.0858745</v>
      </c>
      <c r="V283" s="57">
        <f t="shared" si="156"/>
        <v>297.4951542</v>
      </c>
      <c r="W283" s="57">
        <f t="shared" si="156"/>
        <v>286.339086</v>
      </c>
      <c r="X283" s="57">
        <f t="shared" si="156"/>
        <v>275.6013702</v>
      </c>
      <c r="Y283" s="57">
        <f t="shared" si="156"/>
        <v>265.2663188</v>
      </c>
      <c r="Z283" s="57">
        <f t="shared" si="156"/>
        <v>255.3188319</v>
      </c>
      <c r="AA283" s="57">
        <f t="shared" si="156"/>
        <v>245.7443757</v>
      </c>
      <c r="AB283" s="57">
        <f t="shared" si="156"/>
        <v>236.5289616</v>
      </c>
      <c r="AC283" s="57">
        <f t="shared" si="156"/>
        <v>227.6591255</v>
      </c>
      <c r="AD283" s="57">
        <f t="shared" si="156"/>
        <v>110.035244</v>
      </c>
      <c r="AE283" s="57">
        <f t="shared" si="156"/>
        <v>106.3674025</v>
      </c>
      <c r="AF283" s="57">
        <f t="shared" si="156"/>
        <v>102.8218225</v>
      </c>
      <c r="AG283" s="57">
        <f t="shared" si="156"/>
        <v>99.39442838</v>
      </c>
      <c r="AH283" s="57">
        <f t="shared" si="156"/>
        <v>96.08128077</v>
      </c>
      <c r="AI283" s="57">
        <f t="shared" si="156"/>
        <v>92.87857141</v>
      </c>
      <c r="AJ283" s="57">
        <f t="shared" si="156"/>
        <v>89.78261903</v>
      </c>
      <c r="AK283" s="57">
        <f t="shared" si="156"/>
        <v>86.78986506</v>
      </c>
      <c r="AL283" s="57">
        <f t="shared" si="156"/>
        <v>83.89686956</v>
      </c>
      <c r="AM283" s="57">
        <f t="shared" si="156"/>
        <v>81.10030724</v>
      </c>
      <c r="AN283" s="57">
        <f t="shared" si="156"/>
        <v>78.39696366</v>
      </c>
      <c r="AO283" s="57">
        <f t="shared" si="156"/>
        <v>75.78373154</v>
      </c>
      <c r="AP283" s="57">
        <f t="shared" si="156"/>
        <v>73.57337271</v>
      </c>
      <c r="AQ283" s="57">
        <f t="shared" si="156"/>
        <v>71.42748267</v>
      </c>
      <c r="AR283" s="57">
        <f t="shared" si="156"/>
        <v>69.34418109</v>
      </c>
      <c r="AS283" s="57">
        <f t="shared" si="156"/>
        <v>67.32164248</v>
      </c>
      <c r="AT283" s="57">
        <f t="shared" si="156"/>
        <v>65.35809457</v>
      </c>
      <c r="AU283" s="57">
        <f t="shared" si="156"/>
        <v>63.45181681</v>
      </c>
      <c r="AV283" s="57">
        <f t="shared" si="156"/>
        <v>61.60113882</v>
      </c>
      <c r="AW283" s="57">
        <f t="shared" si="156"/>
        <v>59.80443894</v>
      </c>
      <c r="AX283" s="57">
        <f t="shared" si="156"/>
        <v>58.0601428</v>
      </c>
      <c r="AY283" s="57">
        <f t="shared" si="156"/>
        <v>56.36672197</v>
      </c>
      <c r="AZ283" s="57">
        <f t="shared" si="156"/>
        <v>54.72269258</v>
      </c>
      <c r="BA283" s="57">
        <f t="shared" si="156"/>
        <v>53.12661405</v>
      </c>
      <c r="BB283" s="57">
        <f t="shared" si="156"/>
        <v>51.7984487</v>
      </c>
      <c r="BC283" s="57">
        <f t="shared" si="156"/>
        <v>50.50348748</v>
      </c>
      <c r="BD283" s="57">
        <f t="shared" si="156"/>
        <v>49.24090029</v>
      </c>
      <c r="BE283" s="57">
        <f t="shared" si="156"/>
        <v>48.00987778</v>
      </c>
      <c r="BF283" s="57">
        <f t="shared" si="156"/>
        <v>46.80963084</v>
      </c>
      <c r="BG283" s="57">
        <f t="shared" si="156"/>
        <v>45.63939007</v>
      </c>
      <c r="BH283" s="57">
        <f t="shared" si="156"/>
        <v>44.49840532</v>
      </c>
      <c r="BI283" s="57">
        <f t="shared" si="156"/>
        <v>43.38594518</v>
      </c>
      <c r="BJ283" s="57">
        <f t="shared" si="156"/>
        <v>42.30129655</v>
      </c>
      <c r="BK283" s="57">
        <f t="shared" si="156"/>
        <v>41.24376414</v>
      </c>
      <c r="BL283" s="57">
        <f t="shared" si="156"/>
        <v>40.21267004</v>
      </c>
      <c r="BM283" s="57">
        <f t="shared" si="156"/>
        <v>39.20735329</v>
      </c>
    </row>
    <row r="284" ht="14.25" customHeight="1">
      <c r="B284" s="206" t="str">
        <f t="shared" si="157"/>
        <v>B2B - Enterprise Customers (year 2)</v>
      </c>
      <c r="C284" s="206"/>
      <c r="F284" s="57">
        <f t="shared" ref="F284:BM284" si="158">+F214*F277*F$211</f>
        <v>0</v>
      </c>
      <c r="G284" s="57">
        <f t="shared" si="158"/>
        <v>0</v>
      </c>
      <c r="H284" s="57">
        <f t="shared" si="158"/>
        <v>0</v>
      </c>
      <c r="I284" s="57">
        <f t="shared" si="158"/>
        <v>0</v>
      </c>
      <c r="J284" s="57">
        <f t="shared" si="158"/>
        <v>0</v>
      </c>
      <c r="K284" s="57">
        <f t="shared" si="158"/>
        <v>0</v>
      </c>
      <c r="L284" s="57">
        <f t="shared" si="158"/>
        <v>0</v>
      </c>
      <c r="M284" s="57">
        <f t="shared" si="158"/>
        <v>0</v>
      </c>
      <c r="N284" s="57">
        <f t="shared" si="158"/>
        <v>0</v>
      </c>
      <c r="O284" s="57">
        <f t="shared" si="158"/>
        <v>0</v>
      </c>
      <c r="P284" s="57">
        <f t="shared" si="158"/>
        <v>0</v>
      </c>
      <c r="Q284" s="57">
        <f t="shared" si="158"/>
        <v>0</v>
      </c>
      <c r="R284" s="57">
        <f t="shared" si="158"/>
        <v>110.0628736</v>
      </c>
      <c r="S284" s="57">
        <f t="shared" si="158"/>
        <v>218.5534193</v>
      </c>
      <c r="T284" s="57">
        <f t="shared" si="158"/>
        <v>341.3600018</v>
      </c>
      <c r="U284" s="57">
        <f t="shared" si="158"/>
        <v>462.5415243</v>
      </c>
      <c r="V284" s="57">
        <f t="shared" si="158"/>
        <v>598.0223416</v>
      </c>
      <c r="W284" s="57">
        <f t="shared" si="158"/>
        <v>731.8987181</v>
      </c>
      <c r="X284" s="57">
        <f t="shared" si="158"/>
        <v>880.1339077</v>
      </c>
      <c r="Y284" s="57">
        <f t="shared" si="158"/>
        <v>1026.864789</v>
      </c>
      <c r="Z284" s="57">
        <f t="shared" si="158"/>
        <v>1188.097134</v>
      </c>
      <c r="AA284" s="57">
        <f t="shared" si="158"/>
        <v>1348.012449</v>
      </c>
      <c r="AB284" s="57">
        <f t="shared" si="158"/>
        <v>1522.663456</v>
      </c>
      <c r="AC284" s="57">
        <f t="shared" si="158"/>
        <v>1696.281168</v>
      </c>
      <c r="AD284" s="57">
        <f t="shared" si="158"/>
        <v>1098.62477</v>
      </c>
      <c r="AE284" s="57">
        <f t="shared" si="158"/>
        <v>1062.003944</v>
      </c>
      <c r="AF284" s="57">
        <f t="shared" si="158"/>
        <v>1026.603812</v>
      </c>
      <c r="AG284" s="57">
        <f t="shared" si="158"/>
        <v>992.3836854</v>
      </c>
      <c r="AH284" s="57">
        <f t="shared" si="158"/>
        <v>959.3042292</v>
      </c>
      <c r="AI284" s="57">
        <f t="shared" si="158"/>
        <v>927.3274216</v>
      </c>
      <c r="AJ284" s="57">
        <f t="shared" si="158"/>
        <v>896.4165075</v>
      </c>
      <c r="AK284" s="57">
        <f t="shared" si="158"/>
        <v>866.5359573</v>
      </c>
      <c r="AL284" s="57">
        <f t="shared" si="158"/>
        <v>837.6514254</v>
      </c>
      <c r="AM284" s="57">
        <f t="shared" si="158"/>
        <v>809.7297112</v>
      </c>
      <c r="AN284" s="57">
        <f t="shared" si="158"/>
        <v>782.7387208</v>
      </c>
      <c r="AO284" s="57">
        <f t="shared" si="158"/>
        <v>756.6474301</v>
      </c>
      <c r="AP284" s="57">
        <f t="shared" si="158"/>
        <v>367.2892734</v>
      </c>
      <c r="AQ284" s="57">
        <f t="shared" si="158"/>
        <v>356.5766696</v>
      </c>
      <c r="AR284" s="57">
        <f t="shared" si="158"/>
        <v>346.1765167</v>
      </c>
      <c r="AS284" s="57">
        <f t="shared" si="158"/>
        <v>336.0797016</v>
      </c>
      <c r="AT284" s="57">
        <f t="shared" si="158"/>
        <v>326.277377</v>
      </c>
      <c r="AU284" s="57">
        <f t="shared" si="158"/>
        <v>316.7609535</v>
      </c>
      <c r="AV284" s="57">
        <f t="shared" si="158"/>
        <v>307.5220924</v>
      </c>
      <c r="AW284" s="57">
        <f t="shared" si="158"/>
        <v>298.552698</v>
      </c>
      <c r="AX284" s="57">
        <f t="shared" si="158"/>
        <v>289.844911</v>
      </c>
      <c r="AY284" s="57">
        <f t="shared" si="158"/>
        <v>281.3911011</v>
      </c>
      <c r="AZ284" s="57">
        <f t="shared" si="158"/>
        <v>273.1838606</v>
      </c>
      <c r="BA284" s="57">
        <f t="shared" si="158"/>
        <v>265.215998</v>
      </c>
      <c r="BB284" s="57">
        <f t="shared" si="158"/>
        <v>258.5855981</v>
      </c>
      <c r="BC284" s="57">
        <f t="shared" si="158"/>
        <v>252.1209581</v>
      </c>
      <c r="BD284" s="57">
        <f t="shared" si="158"/>
        <v>245.8179342</v>
      </c>
      <c r="BE284" s="57">
        <f t="shared" si="158"/>
        <v>239.6724858</v>
      </c>
      <c r="BF284" s="57">
        <f t="shared" si="158"/>
        <v>233.6806737</v>
      </c>
      <c r="BG284" s="57">
        <f t="shared" si="158"/>
        <v>227.8386568</v>
      </c>
      <c r="BH284" s="57">
        <f t="shared" si="158"/>
        <v>222.1426904</v>
      </c>
      <c r="BI284" s="57">
        <f t="shared" si="158"/>
        <v>216.5891231</v>
      </c>
      <c r="BJ284" s="57">
        <f t="shared" si="158"/>
        <v>211.1743951</v>
      </c>
      <c r="BK284" s="57">
        <f t="shared" si="158"/>
        <v>205.8950352</v>
      </c>
      <c r="BL284" s="57">
        <f t="shared" si="158"/>
        <v>200.7476593</v>
      </c>
      <c r="BM284" s="57">
        <f t="shared" si="158"/>
        <v>195.7289678</v>
      </c>
    </row>
    <row r="285" ht="14.25" customHeight="1">
      <c r="B285" s="206" t="str">
        <f t="shared" si="157"/>
        <v>B2B - Enterprise Customers (year 3)</v>
      </c>
      <c r="C285" s="206"/>
      <c r="F285" s="57">
        <f t="shared" ref="F285:BM285" si="159">+F215*F278*F$211</f>
        <v>0</v>
      </c>
      <c r="G285" s="57">
        <f t="shared" si="159"/>
        <v>0</v>
      </c>
      <c r="H285" s="57">
        <f t="shared" si="159"/>
        <v>0</v>
      </c>
      <c r="I285" s="57">
        <f t="shared" si="159"/>
        <v>0</v>
      </c>
      <c r="J285" s="57">
        <f t="shared" si="159"/>
        <v>0</v>
      </c>
      <c r="K285" s="57">
        <f t="shared" si="159"/>
        <v>0</v>
      </c>
      <c r="L285" s="57">
        <f t="shared" si="159"/>
        <v>0</v>
      </c>
      <c r="M285" s="57">
        <f t="shared" si="159"/>
        <v>0</v>
      </c>
      <c r="N285" s="57">
        <f t="shared" si="159"/>
        <v>0</v>
      </c>
      <c r="O285" s="57">
        <f t="shared" si="159"/>
        <v>0</v>
      </c>
      <c r="P285" s="57">
        <f t="shared" si="159"/>
        <v>0</v>
      </c>
      <c r="Q285" s="57">
        <f t="shared" si="159"/>
        <v>0</v>
      </c>
      <c r="R285" s="57">
        <f t="shared" si="159"/>
        <v>0</v>
      </c>
      <c r="S285" s="57">
        <f t="shared" si="159"/>
        <v>0</v>
      </c>
      <c r="T285" s="57">
        <f t="shared" si="159"/>
        <v>0</v>
      </c>
      <c r="U285" s="57">
        <f t="shared" si="159"/>
        <v>0</v>
      </c>
      <c r="V285" s="57">
        <f t="shared" si="159"/>
        <v>0</v>
      </c>
      <c r="W285" s="57">
        <f t="shared" si="159"/>
        <v>0</v>
      </c>
      <c r="X285" s="57">
        <f t="shared" si="159"/>
        <v>0</v>
      </c>
      <c r="Y285" s="57">
        <f t="shared" si="159"/>
        <v>0</v>
      </c>
      <c r="Z285" s="57">
        <f t="shared" si="159"/>
        <v>0</v>
      </c>
      <c r="AA285" s="57">
        <f t="shared" si="159"/>
        <v>0</v>
      </c>
      <c r="AB285" s="57">
        <f t="shared" si="159"/>
        <v>0</v>
      </c>
      <c r="AC285" s="57">
        <f t="shared" si="159"/>
        <v>0</v>
      </c>
      <c r="AD285" s="57">
        <f t="shared" si="159"/>
        <v>249.6788871</v>
      </c>
      <c r="AE285" s="57">
        <f t="shared" si="159"/>
        <v>494.9253389</v>
      </c>
      <c r="AF285" s="57">
        <f t="shared" si="159"/>
        <v>751.7066131</v>
      </c>
      <c r="AG285" s="57">
        <f t="shared" si="159"/>
        <v>1004.217451</v>
      </c>
      <c r="AH285" s="57">
        <f t="shared" si="159"/>
        <v>1268.439647</v>
      </c>
      <c r="AI285" s="57">
        <f t="shared" si="159"/>
        <v>1528.582992</v>
      </c>
      <c r="AJ285" s="57">
        <f t="shared" si="159"/>
        <v>1800.644875</v>
      </c>
      <c r="AK285" s="57">
        <f t="shared" si="159"/>
        <v>2068.851262</v>
      </c>
      <c r="AL285" s="57">
        <f t="shared" si="159"/>
        <v>2349.21633</v>
      </c>
      <c r="AM285" s="57">
        <f t="shared" si="159"/>
        <v>2625.983484</v>
      </c>
      <c r="AN285" s="57">
        <f t="shared" si="159"/>
        <v>2915.185035</v>
      </c>
      <c r="AO285" s="57">
        <f t="shared" si="159"/>
        <v>3201.083251</v>
      </c>
      <c r="AP285" s="57">
        <f t="shared" si="159"/>
        <v>2082.171276</v>
      </c>
      <c r="AQ285" s="57">
        <f t="shared" si="159"/>
        <v>2021.44128</v>
      </c>
      <c r="AR285" s="57">
        <f t="shared" si="159"/>
        <v>1962.482576</v>
      </c>
      <c r="AS285" s="57">
        <f t="shared" si="159"/>
        <v>1905.243501</v>
      </c>
      <c r="AT285" s="57">
        <f t="shared" si="159"/>
        <v>1849.673899</v>
      </c>
      <c r="AU285" s="57">
        <f t="shared" si="159"/>
        <v>1795.725077</v>
      </c>
      <c r="AV285" s="57">
        <f t="shared" si="159"/>
        <v>1743.349762</v>
      </c>
      <c r="AW285" s="57">
        <f t="shared" si="159"/>
        <v>1692.502061</v>
      </c>
      <c r="AX285" s="57">
        <f t="shared" si="159"/>
        <v>1643.137418</v>
      </c>
      <c r="AY285" s="57">
        <f t="shared" si="159"/>
        <v>1595.212576</v>
      </c>
      <c r="AZ285" s="57">
        <f t="shared" si="159"/>
        <v>1548.685543</v>
      </c>
      <c r="BA285" s="57">
        <f t="shared" si="159"/>
        <v>1503.515548</v>
      </c>
      <c r="BB285" s="57">
        <f t="shared" si="159"/>
        <v>732.9638295</v>
      </c>
      <c r="BC285" s="57">
        <f t="shared" si="159"/>
        <v>714.6397338</v>
      </c>
      <c r="BD285" s="57">
        <f t="shared" si="159"/>
        <v>696.7737404</v>
      </c>
      <c r="BE285" s="57">
        <f t="shared" si="159"/>
        <v>679.3543969</v>
      </c>
      <c r="BF285" s="57">
        <f t="shared" si="159"/>
        <v>662.370537</v>
      </c>
      <c r="BG285" s="57">
        <f t="shared" si="159"/>
        <v>645.8112736</v>
      </c>
      <c r="BH285" s="57">
        <f t="shared" si="159"/>
        <v>629.6659917</v>
      </c>
      <c r="BI285" s="57">
        <f t="shared" si="159"/>
        <v>613.9243419</v>
      </c>
      <c r="BJ285" s="57">
        <f t="shared" si="159"/>
        <v>598.5762334</v>
      </c>
      <c r="BK285" s="57">
        <f t="shared" si="159"/>
        <v>583.6118275</v>
      </c>
      <c r="BL285" s="57">
        <f t="shared" si="159"/>
        <v>569.0215319</v>
      </c>
      <c r="BM285" s="57">
        <f t="shared" si="159"/>
        <v>554.7959936</v>
      </c>
    </row>
    <row r="286" ht="14.25" customHeight="1">
      <c r="B286" s="206" t="str">
        <f t="shared" si="157"/>
        <v>B2B - Enterprise Customers (year 4)</v>
      </c>
      <c r="C286" s="206"/>
      <c r="F286" s="57">
        <f t="shared" ref="F286:BM286" si="160">+F216*F279*F$211</f>
        <v>0</v>
      </c>
      <c r="G286" s="57">
        <f t="shared" si="160"/>
        <v>0</v>
      </c>
      <c r="H286" s="57">
        <f t="shared" si="160"/>
        <v>0</v>
      </c>
      <c r="I286" s="57">
        <f t="shared" si="160"/>
        <v>0</v>
      </c>
      <c r="J286" s="57">
        <f t="shared" si="160"/>
        <v>0</v>
      </c>
      <c r="K286" s="57">
        <f t="shared" si="160"/>
        <v>0</v>
      </c>
      <c r="L286" s="57">
        <f t="shared" si="160"/>
        <v>0</v>
      </c>
      <c r="M286" s="57">
        <f t="shared" si="160"/>
        <v>0</v>
      </c>
      <c r="N286" s="57">
        <f t="shared" si="160"/>
        <v>0</v>
      </c>
      <c r="O286" s="57">
        <f t="shared" si="160"/>
        <v>0</v>
      </c>
      <c r="P286" s="57">
        <f t="shared" si="160"/>
        <v>0</v>
      </c>
      <c r="Q286" s="57">
        <f t="shared" si="160"/>
        <v>0</v>
      </c>
      <c r="R286" s="57">
        <f t="shared" si="160"/>
        <v>0</v>
      </c>
      <c r="S286" s="57">
        <f t="shared" si="160"/>
        <v>0</v>
      </c>
      <c r="T286" s="57">
        <f t="shared" si="160"/>
        <v>0</v>
      </c>
      <c r="U286" s="57">
        <f t="shared" si="160"/>
        <v>0</v>
      </c>
      <c r="V286" s="57">
        <f t="shared" si="160"/>
        <v>0</v>
      </c>
      <c r="W286" s="57">
        <f t="shared" si="160"/>
        <v>0</v>
      </c>
      <c r="X286" s="57">
        <f t="shared" si="160"/>
        <v>0</v>
      </c>
      <c r="Y286" s="57">
        <f t="shared" si="160"/>
        <v>0</v>
      </c>
      <c r="Z286" s="57">
        <f t="shared" si="160"/>
        <v>0</v>
      </c>
      <c r="AA286" s="57">
        <f t="shared" si="160"/>
        <v>0</v>
      </c>
      <c r="AB286" s="57">
        <f t="shared" si="160"/>
        <v>0</v>
      </c>
      <c r="AC286" s="57">
        <f t="shared" si="160"/>
        <v>0</v>
      </c>
      <c r="AD286" s="57">
        <f t="shared" si="160"/>
        <v>0</v>
      </c>
      <c r="AE286" s="57">
        <f t="shared" si="160"/>
        <v>0</v>
      </c>
      <c r="AF286" s="57">
        <f t="shared" si="160"/>
        <v>0</v>
      </c>
      <c r="AG286" s="57">
        <f t="shared" si="160"/>
        <v>0</v>
      </c>
      <c r="AH286" s="57">
        <f t="shared" si="160"/>
        <v>0</v>
      </c>
      <c r="AI286" s="57">
        <f t="shared" si="160"/>
        <v>0</v>
      </c>
      <c r="AJ286" s="57">
        <f t="shared" si="160"/>
        <v>0</v>
      </c>
      <c r="AK286" s="57">
        <f t="shared" si="160"/>
        <v>0</v>
      </c>
      <c r="AL286" s="57">
        <f t="shared" si="160"/>
        <v>0</v>
      </c>
      <c r="AM286" s="57">
        <f t="shared" si="160"/>
        <v>0</v>
      </c>
      <c r="AN286" s="57">
        <f t="shared" si="160"/>
        <v>0</v>
      </c>
      <c r="AO286" s="57">
        <f t="shared" si="160"/>
        <v>0</v>
      </c>
      <c r="AP286" s="57">
        <f t="shared" si="160"/>
        <v>403.337149</v>
      </c>
      <c r="AQ286" s="57">
        <f t="shared" si="160"/>
        <v>800.4187837</v>
      </c>
      <c r="AR286" s="57">
        <f t="shared" si="160"/>
        <v>1207.272696</v>
      </c>
      <c r="AS286" s="57">
        <f t="shared" si="160"/>
        <v>1608.218015</v>
      </c>
      <c r="AT286" s="57">
        <f t="shared" si="160"/>
        <v>2019.290392</v>
      </c>
      <c r="AU286" s="57">
        <f t="shared" si="160"/>
        <v>2424.817308</v>
      </c>
      <c r="AV286" s="57">
        <f t="shared" si="160"/>
        <v>2840.843271</v>
      </c>
      <c r="AW286" s="57">
        <f t="shared" si="160"/>
        <v>3251.705136</v>
      </c>
      <c r="AX286" s="57">
        <f t="shared" si="160"/>
        <v>3673.457321</v>
      </c>
      <c r="AY286" s="57">
        <f t="shared" si="160"/>
        <v>4090.447144</v>
      </c>
      <c r="AZ286" s="57">
        <f t="shared" si="160"/>
        <v>4518.740057</v>
      </c>
      <c r="BA286" s="57">
        <f t="shared" si="160"/>
        <v>4942.694998</v>
      </c>
      <c r="BB286" s="57">
        <f t="shared" si="160"/>
        <v>3228.815508</v>
      </c>
      <c r="BC286" s="57">
        <f t="shared" si="160"/>
        <v>3148.09512</v>
      </c>
      <c r="BD286" s="57">
        <f t="shared" si="160"/>
        <v>3069.392742</v>
      </c>
      <c r="BE286" s="57">
        <f t="shared" si="160"/>
        <v>2992.657923</v>
      </c>
      <c r="BF286" s="57">
        <f t="shared" si="160"/>
        <v>2917.841475</v>
      </c>
      <c r="BG286" s="57">
        <f t="shared" si="160"/>
        <v>2844.895439</v>
      </c>
      <c r="BH286" s="57">
        <f t="shared" si="160"/>
        <v>2773.773053</v>
      </c>
      <c r="BI286" s="57">
        <f t="shared" si="160"/>
        <v>2704.428726</v>
      </c>
      <c r="BJ286" s="57">
        <f t="shared" si="160"/>
        <v>2636.818008</v>
      </c>
      <c r="BK286" s="57">
        <f t="shared" si="160"/>
        <v>2570.897558</v>
      </c>
      <c r="BL286" s="57">
        <f t="shared" si="160"/>
        <v>2506.625119</v>
      </c>
      <c r="BM286" s="57">
        <f t="shared" si="160"/>
        <v>2443.959491</v>
      </c>
    </row>
    <row r="287" ht="14.25" customHeight="1">
      <c r="B287" s="206" t="str">
        <f t="shared" si="157"/>
        <v>B2B - Enterprise Customers (year 5)</v>
      </c>
      <c r="C287" s="206"/>
      <c r="F287" s="57">
        <f t="shared" ref="F287:BM287" si="161">+F217*F280*F$211</f>
        <v>0</v>
      </c>
      <c r="G287" s="57">
        <f t="shared" si="161"/>
        <v>0</v>
      </c>
      <c r="H287" s="57">
        <f t="shared" si="161"/>
        <v>0</v>
      </c>
      <c r="I287" s="57">
        <f t="shared" si="161"/>
        <v>0</v>
      </c>
      <c r="J287" s="57">
        <f t="shared" si="161"/>
        <v>0</v>
      </c>
      <c r="K287" s="57">
        <f t="shared" si="161"/>
        <v>0</v>
      </c>
      <c r="L287" s="57">
        <f t="shared" si="161"/>
        <v>0</v>
      </c>
      <c r="M287" s="57">
        <f t="shared" si="161"/>
        <v>0</v>
      </c>
      <c r="N287" s="57">
        <f t="shared" si="161"/>
        <v>0</v>
      </c>
      <c r="O287" s="57">
        <f t="shared" si="161"/>
        <v>0</v>
      </c>
      <c r="P287" s="57">
        <f t="shared" si="161"/>
        <v>0</v>
      </c>
      <c r="Q287" s="57">
        <f t="shared" si="161"/>
        <v>0</v>
      </c>
      <c r="R287" s="57">
        <f t="shared" si="161"/>
        <v>0</v>
      </c>
      <c r="S287" s="57">
        <f t="shared" si="161"/>
        <v>0</v>
      </c>
      <c r="T287" s="57">
        <f t="shared" si="161"/>
        <v>0</v>
      </c>
      <c r="U287" s="57">
        <f t="shared" si="161"/>
        <v>0</v>
      </c>
      <c r="V287" s="57">
        <f t="shared" si="161"/>
        <v>0</v>
      </c>
      <c r="W287" s="57">
        <f t="shared" si="161"/>
        <v>0</v>
      </c>
      <c r="X287" s="57">
        <f t="shared" si="161"/>
        <v>0</v>
      </c>
      <c r="Y287" s="57">
        <f t="shared" si="161"/>
        <v>0</v>
      </c>
      <c r="Z287" s="57">
        <f t="shared" si="161"/>
        <v>0</v>
      </c>
      <c r="AA287" s="57">
        <f t="shared" si="161"/>
        <v>0</v>
      </c>
      <c r="AB287" s="57">
        <f t="shared" si="161"/>
        <v>0</v>
      </c>
      <c r="AC287" s="57">
        <f t="shared" si="161"/>
        <v>0</v>
      </c>
      <c r="AD287" s="57">
        <f t="shared" si="161"/>
        <v>0</v>
      </c>
      <c r="AE287" s="57">
        <f t="shared" si="161"/>
        <v>0</v>
      </c>
      <c r="AF287" s="57">
        <f t="shared" si="161"/>
        <v>0</v>
      </c>
      <c r="AG287" s="57">
        <f t="shared" si="161"/>
        <v>0</v>
      </c>
      <c r="AH287" s="57">
        <f t="shared" si="161"/>
        <v>0</v>
      </c>
      <c r="AI287" s="57">
        <f t="shared" si="161"/>
        <v>0</v>
      </c>
      <c r="AJ287" s="57">
        <f t="shared" si="161"/>
        <v>0</v>
      </c>
      <c r="AK287" s="57">
        <f t="shared" si="161"/>
        <v>0</v>
      </c>
      <c r="AL287" s="57">
        <f t="shared" si="161"/>
        <v>0</v>
      </c>
      <c r="AM287" s="57">
        <f t="shared" si="161"/>
        <v>0</v>
      </c>
      <c r="AN287" s="57">
        <f t="shared" si="161"/>
        <v>0</v>
      </c>
      <c r="AO287" s="57">
        <f t="shared" si="161"/>
        <v>0</v>
      </c>
      <c r="AP287" s="57">
        <f t="shared" si="161"/>
        <v>0</v>
      </c>
      <c r="AQ287" s="57">
        <f t="shared" si="161"/>
        <v>0</v>
      </c>
      <c r="AR287" s="57">
        <f t="shared" si="161"/>
        <v>0</v>
      </c>
      <c r="AS287" s="57">
        <f t="shared" si="161"/>
        <v>0</v>
      </c>
      <c r="AT287" s="57">
        <f t="shared" si="161"/>
        <v>0</v>
      </c>
      <c r="AU287" s="57">
        <f t="shared" si="161"/>
        <v>0</v>
      </c>
      <c r="AV287" s="57">
        <f t="shared" si="161"/>
        <v>0</v>
      </c>
      <c r="AW287" s="57">
        <f t="shared" si="161"/>
        <v>0</v>
      </c>
      <c r="AX287" s="57">
        <f t="shared" si="161"/>
        <v>0</v>
      </c>
      <c r="AY287" s="57">
        <f t="shared" si="161"/>
        <v>0</v>
      </c>
      <c r="AZ287" s="57">
        <f t="shared" si="161"/>
        <v>0</v>
      </c>
      <c r="BA287" s="57">
        <f t="shared" si="161"/>
        <v>0</v>
      </c>
      <c r="BB287" s="57">
        <f t="shared" si="161"/>
        <v>576.6661723</v>
      </c>
      <c r="BC287" s="57">
        <f t="shared" si="161"/>
        <v>1145.434425</v>
      </c>
      <c r="BD287" s="57">
        <f t="shared" si="161"/>
        <v>1722.322769</v>
      </c>
      <c r="BE287" s="57">
        <f t="shared" si="161"/>
        <v>2291.704631</v>
      </c>
      <c r="BF287" s="57">
        <f t="shared" si="161"/>
        <v>2869.600144</v>
      </c>
      <c r="BG287" s="57">
        <f t="shared" si="161"/>
        <v>3440.385163</v>
      </c>
      <c r="BH287" s="57">
        <f t="shared" si="161"/>
        <v>4020.082557</v>
      </c>
      <c r="BI287" s="57">
        <f t="shared" si="161"/>
        <v>4593.071227</v>
      </c>
      <c r="BJ287" s="57">
        <f t="shared" si="161"/>
        <v>5175.377402</v>
      </c>
      <c r="BK287" s="57">
        <f t="shared" si="161"/>
        <v>5751.383662</v>
      </c>
      <c r="BL287" s="57">
        <f t="shared" si="161"/>
        <v>6337.120236</v>
      </c>
      <c r="BM287" s="57">
        <f t="shared" si="161"/>
        <v>6916.974031</v>
      </c>
    </row>
    <row r="288" ht="14.25" customHeight="1">
      <c r="B288" s="206"/>
      <c r="C288" s="206"/>
      <c r="F288" s="57">
        <f t="shared" ref="F288:BM288" si="162">SUM(F283:F287)</f>
        <v>10.41666667</v>
      </c>
      <c r="G288" s="57">
        <f t="shared" si="162"/>
        <v>37.06597222</v>
      </c>
      <c r="H288" s="57">
        <f t="shared" si="162"/>
        <v>63.75072338</v>
      </c>
      <c r="I288" s="57">
        <f t="shared" si="162"/>
        <v>90.58402657</v>
      </c>
      <c r="J288" s="57">
        <f t="shared" si="162"/>
        <v>133.3107338</v>
      </c>
      <c r="K288" s="57">
        <f t="shared" si="162"/>
        <v>175.7822657</v>
      </c>
      <c r="L288" s="57">
        <f t="shared" si="162"/>
        <v>218.1617651</v>
      </c>
      <c r="M288" s="57">
        <f t="shared" si="162"/>
        <v>276.245828</v>
      </c>
      <c r="N288" s="57">
        <f t="shared" si="162"/>
        <v>333.9396353</v>
      </c>
      <c r="O288" s="57">
        <f t="shared" si="162"/>
        <v>391.4624389</v>
      </c>
      <c r="P288" s="57">
        <f t="shared" si="162"/>
        <v>464.6696546</v>
      </c>
      <c r="Q288" s="57">
        <f t="shared" si="162"/>
        <v>537.5283847</v>
      </c>
      <c r="R288" s="57">
        <f t="shared" si="162"/>
        <v>456.7014906</v>
      </c>
      <c r="S288" s="57">
        <f t="shared" si="162"/>
        <v>552.1930882</v>
      </c>
      <c r="T288" s="57">
        <f t="shared" si="162"/>
        <v>662.4881831</v>
      </c>
      <c r="U288" s="57">
        <f t="shared" si="162"/>
        <v>771.6273989</v>
      </c>
      <c r="V288" s="57">
        <f t="shared" si="162"/>
        <v>895.5174958</v>
      </c>
      <c r="W288" s="57">
        <f t="shared" si="162"/>
        <v>1018.237804</v>
      </c>
      <c r="X288" s="57">
        <f t="shared" si="162"/>
        <v>1155.735278</v>
      </c>
      <c r="Y288" s="57">
        <f t="shared" si="162"/>
        <v>1292.131108</v>
      </c>
      <c r="Z288" s="57">
        <f t="shared" si="162"/>
        <v>1443.415966</v>
      </c>
      <c r="AA288" s="57">
        <f t="shared" si="162"/>
        <v>1593.756825</v>
      </c>
      <c r="AB288" s="57">
        <f t="shared" si="162"/>
        <v>1759.192417</v>
      </c>
      <c r="AC288" s="57">
        <f t="shared" si="162"/>
        <v>1923.940293</v>
      </c>
      <c r="AD288" s="57">
        <f t="shared" si="162"/>
        <v>1458.338901</v>
      </c>
      <c r="AE288" s="57">
        <f t="shared" si="162"/>
        <v>1663.296685</v>
      </c>
      <c r="AF288" s="57">
        <f t="shared" si="162"/>
        <v>1881.132248</v>
      </c>
      <c r="AG288" s="57">
        <f t="shared" si="162"/>
        <v>2095.995565</v>
      </c>
      <c r="AH288" s="57">
        <f t="shared" si="162"/>
        <v>2323.825157</v>
      </c>
      <c r="AI288" s="57">
        <f t="shared" si="162"/>
        <v>2548.788985</v>
      </c>
      <c r="AJ288" s="57">
        <f t="shared" si="162"/>
        <v>2786.844002</v>
      </c>
      <c r="AK288" s="57">
        <f t="shared" si="162"/>
        <v>3022.177084</v>
      </c>
      <c r="AL288" s="57">
        <f t="shared" si="162"/>
        <v>3270.764625</v>
      </c>
      <c r="AM288" s="57">
        <f t="shared" si="162"/>
        <v>3516.813502</v>
      </c>
      <c r="AN288" s="57">
        <f t="shared" si="162"/>
        <v>3776.320719</v>
      </c>
      <c r="AO288" s="57">
        <f t="shared" si="162"/>
        <v>4033.514412</v>
      </c>
      <c r="AP288" s="57">
        <f t="shared" si="162"/>
        <v>2926.371071</v>
      </c>
      <c r="AQ288" s="57">
        <f t="shared" si="162"/>
        <v>3249.864216</v>
      </c>
      <c r="AR288" s="57">
        <f t="shared" si="162"/>
        <v>3585.27597</v>
      </c>
      <c r="AS288" s="57">
        <f t="shared" si="162"/>
        <v>3916.86286</v>
      </c>
      <c r="AT288" s="57">
        <f t="shared" si="162"/>
        <v>4260.599763</v>
      </c>
      <c r="AU288" s="57">
        <f t="shared" si="162"/>
        <v>4600.755156</v>
      </c>
      <c r="AV288" s="57">
        <f t="shared" si="162"/>
        <v>4953.316265</v>
      </c>
      <c r="AW288" s="57">
        <f t="shared" si="162"/>
        <v>5302.564334</v>
      </c>
      <c r="AX288" s="57">
        <f t="shared" si="162"/>
        <v>5664.499792</v>
      </c>
      <c r="AY288" s="57">
        <f t="shared" si="162"/>
        <v>6023.417543</v>
      </c>
      <c r="AZ288" s="57">
        <f t="shared" si="162"/>
        <v>6395.332153</v>
      </c>
      <c r="BA288" s="57">
        <f t="shared" si="162"/>
        <v>6764.553158</v>
      </c>
      <c r="BB288" s="57">
        <f t="shared" si="162"/>
        <v>4848.829556</v>
      </c>
      <c r="BC288" s="57">
        <f t="shared" si="162"/>
        <v>5310.793725</v>
      </c>
      <c r="BD288" s="57">
        <f t="shared" si="162"/>
        <v>5783.548086</v>
      </c>
      <c r="BE288" s="57">
        <f t="shared" si="162"/>
        <v>6251.399315</v>
      </c>
      <c r="BF288" s="57">
        <f t="shared" si="162"/>
        <v>6730.302461</v>
      </c>
      <c r="BG288" s="57">
        <f t="shared" si="162"/>
        <v>7204.569922</v>
      </c>
      <c r="BH288" s="57">
        <f t="shared" si="162"/>
        <v>7690.162697</v>
      </c>
      <c r="BI288" s="57">
        <f t="shared" si="162"/>
        <v>8171.399364</v>
      </c>
      <c r="BJ288" s="57">
        <f t="shared" si="162"/>
        <v>8664.247336</v>
      </c>
      <c r="BK288" s="57">
        <f t="shared" si="162"/>
        <v>9153.031847</v>
      </c>
      <c r="BL288" s="57">
        <f t="shared" si="162"/>
        <v>9653.727216</v>
      </c>
      <c r="BM288" s="57">
        <f t="shared" si="162"/>
        <v>10150.66584</v>
      </c>
    </row>
    <row r="289" ht="14.25" customHeight="1">
      <c r="B289" s="206"/>
      <c r="C289" s="206"/>
    </row>
    <row r="290" ht="14.25" customHeight="1">
      <c r="B290" s="206"/>
      <c r="C290" s="206"/>
    </row>
    <row r="291" ht="14.25" customHeight="1">
      <c r="B291" s="206"/>
      <c r="C291" s="206"/>
    </row>
    <row r="292" ht="14.25" customHeight="1">
      <c r="B292" s="206"/>
      <c r="C292" s="206"/>
    </row>
    <row r="293" ht="14.25" customHeight="1">
      <c r="B293" s="206"/>
      <c r="C293" s="206"/>
    </row>
    <row r="294" ht="14.25" customHeight="1">
      <c r="B294" s="206"/>
      <c r="C294" s="206"/>
    </row>
    <row r="295" ht="14.25" customHeight="1">
      <c r="B295" s="206"/>
      <c r="C295" s="206"/>
    </row>
    <row r="296" ht="14.25" customHeight="1">
      <c r="B296" s="206"/>
      <c r="C296" s="206"/>
    </row>
    <row r="297" ht="14.25" customHeight="1">
      <c r="B297" s="206"/>
      <c r="C297" s="206"/>
    </row>
    <row r="298" ht="14.25" customHeight="1">
      <c r="B298" s="206"/>
      <c r="C298" s="206"/>
    </row>
    <row r="299" ht="14.25" customHeight="1">
      <c r="B299" s="206"/>
      <c r="C299" s="206"/>
    </row>
    <row r="300" ht="14.25" customHeight="1">
      <c r="B300" s="206"/>
      <c r="C300" s="206"/>
    </row>
    <row r="301" ht="14.25" customHeight="1">
      <c r="B301" s="206"/>
      <c r="C301" s="206"/>
    </row>
    <row r="302" ht="14.25" customHeight="1">
      <c r="B302" s="206"/>
      <c r="C302" s="206"/>
    </row>
    <row r="303" ht="14.25" customHeight="1">
      <c r="B303" s="206"/>
      <c r="C303" s="206"/>
    </row>
    <row r="304" ht="14.25" customHeight="1">
      <c r="B304" s="206"/>
      <c r="C304" s="206"/>
    </row>
    <row r="305" ht="14.25" customHeight="1">
      <c r="B305" s="206"/>
      <c r="C305" s="206"/>
    </row>
    <row r="306" ht="14.25" customHeight="1">
      <c r="B306" s="206"/>
      <c r="C306" s="206"/>
    </row>
    <row r="307" ht="14.25" customHeight="1">
      <c r="B307" s="206"/>
      <c r="C307" s="206"/>
    </row>
    <row r="308" ht="14.25" customHeight="1">
      <c r="B308" s="206"/>
      <c r="C308" s="206"/>
    </row>
    <row r="309" ht="14.25" customHeight="1">
      <c r="B309" s="206"/>
      <c r="C309" s="206"/>
    </row>
    <row r="310" ht="14.25" customHeight="1">
      <c r="B310" s="206"/>
      <c r="C310" s="206"/>
    </row>
    <row r="311" ht="14.25" customHeight="1">
      <c r="B311" s="206"/>
      <c r="C311" s="206"/>
    </row>
    <row r="312" ht="14.25" customHeight="1">
      <c r="B312" s="206"/>
      <c r="C312" s="206"/>
    </row>
    <row r="313" ht="14.25" customHeight="1">
      <c r="B313" s="206"/>
      <c r="C313" s="206"/>
    </row>
    <row r="314" ht="14.25" customHeight="1">
      <c r="B314" s="206"/>
      <c r="C314" s="206"/>
    </row>
    <row r="315" ht="14.25" customHeight="1">
      <c r="B315" s="206"/>
      <c r="C315" s="206"/>
    </row>
    <row r="316" ht="14.25" customHeight="1">
      <c r="B316" s="206"/>
      <c r="C316" s="206"/>
    </row>
    <row r="317" ht="14.25" customHeight="1">
      <c r="B317" s="206"/>
      <c r="C317" s="206"/>
    </row>
    <row r="318" ht="14.25" customHeight="1">
      <c r="B318" s="206"/>
      <c r="C318" s="206"/>
    </row>
    <row r="319" ht="14.25" customHeight="1">
      <c r="B319" s="206"/>
      <c r="C319" s="206"/>
    </row>
    <row r="320" ht="14.25" customHeight="1">
      <c r="B320" s="206"/>
      <c r="C320" s="206"/>
    </row>
    <row r="321" ht="14.25" customHeight="1">
      <c r="B321" s="206"/>
      <c r="C321" s="206"/>
    </row>
    <row r="322" ht="14.25" customHeight="1">
      <c r="B322" s="206"/>
      <c r="C322" s="206"/>
    </row>
    <row r="323" ht="14.25" customHeight="1">
      <c r="B323" s="206"/>
      <c r="C323" s="206"/>
    </row>
    <row r="324" ht="14.25" customHeight="1">
      <c r="B324" s="206"/>
      <c r="C324" s="206"/>
    </row>
    <row r="325" ht="14.25" customHeight="1">
      <c r="B325" s="206"/>
      <c r="C325" s="206"/>
    </row>
    <row r="326" ht="14.25" customHeight="1">
      <c r="B326" s="206"/>
      <c r="C326" s="206"/>
    </row>
    <row r="327" ht="14.25" customHeight="1">
      <c r="B327" s="206"/>
      <c r="C327" s="206"/>
    </row>
    <row r="328" ht="14.25" customHeight="1">
      <c r="B328" s="206"/>
      <c r="C328" s="206"/>
    </row>
    <row r="329" ht="14.25" customHeight="1">
      <c r="B329" s="206"/>
      <c r="C329" s="206"/>
    </row>
    <row r="330" ht="14.25" customHeight="1">
      <c r="B330" s="206"/>
      <c r="C330" s="206"/>
    </row>
    <row r="331" ht="14.25" customHeight="1">
      <c r="B331" s="206"/>
      <c r="C331" s="206"/>
    </row>
    <row r="332" ht="14.25" customHeight="1">
      <c r="B332" s="206"/>
      <c r="C332" s="206"/>
    </row>
    <row r="333" ht="14.25" customHeight="1">
      <c r="B333" s="206"/>
      <c r="C333" s="206"/>
    </row>
    <row r="334" ht="14.25" customHeight="1">
      <c r="B334" s="206"/>
      <c r="C334" s="206"/>
    </row>
    <row r="335" ht="14.25" customHeight="1">
      <c r="B335" s="206"/>
      <c r="C335" s="206"/>
    </row>
    <row r="336" ht="14.25" customHeight="1">
      <c r="B336" s="206"/>
      <c r="C336" s="206"/>
    </row>
    <row r="337" ht="14.25" customHeight="1">
      <c r="B337" s="206"/>
      <c r="C337" s="206"/>
    </row>
    <row r="338" ht="14.25" customHeight="1">
      <c r="B338" s="206"/>
      <c r="C338" s="206"/>
    </row>
    <row r="339" ht="14.25" customHeight="1">
      <c r="B339" s="206"/>
      <c r="C339" s="206"/>
    </row>
    <row r="340" ht="14.25" customHeight="1">
      <c r="B340" s="206"/>
      <c r="C340" s="206"/>
    </row>
    <row r="341" ht="14.25" customHeight="1">
      <c r="B341" s="206"/>
      <c r="C341" s="206"/>
    </row>
    <row r="342" ht="14.25" customHeight="1">
      <c r="B342" s="206"/>
      <c r="C342" s="206"/>
    </row>
    <row r="343" ht="14.25" customHeight="1">
      <c r="B343" s="206"/>
      <c r="C343" s="206"/>
    </row>
    <row r="344" ht="14.25" customHeight="1">
      <c r="B344" s="206"/>
      <c r="C344" s="206"/>
    </row>
    <row r="345" ht="14.25" customHeight="1">
      <c r="B345" s="206"/>
      <c r="C345" s="206"/>
    </row>
    <row r="346" ht="14.25" customHeight="1">
      <c r="B346" s="206"/>
      <c r="C346" s="206"/>
    </row>
    <row r="347" ht="14.25" customHeight="1">
      <c r="B347" s="206"/>
      <c r="C347" s="206"/>
    </row>
    <row r="348" ht="14.25" customHeight="1">
      <c r="B348" s="206"/>
      <c r="C348" s="206"/>
    </row>
    <row r="349" ht="14.25" customHeight="1">
      <c r="B349" s="206"/>
      <c r="C349" s="206"/>
    </row>
    <row r="350" ht="14.25" customHeight="1">
      <c r="B350" s="206"/>
      <c r="C350" s="206"/>
    </row>
    <row r="351" ht="14.25" customHeight="1">
      <c r="B351" s="206"/>
      <c r="C351" s="206"/>
    </row>
    <row r="352" ht="14.25" customHeight="1">
      <c r="B352" s="206"/>
      <c r="C352" s="206"/>
    </row>
    <row r="353" ht="14.25" customHeight="1">
      <c r="B353" s="206"/>
      <c r="C353" s="206"/>
    </row>
    <row r="354" ht="14.25" customHeight="1">
      <c r="B354" s="206"/>
      <c r="C354" s="206"/>
    </row>
    <row r="355" ht="14.25" customHeight="1">
      <c r="B355" s="206"/>
      <c r="C355" s="206"/>
    </row>
    <row r="356" ht="14.25" customHeight="1">
      <c r="B356" s="206"/>
      <c r="C356" s="206"/>
    </row>
    <row r="357" ht="14.25" customHeight="1">
      <c r="B357" s="206"/>
      <c r="C357" s="206"/>
    </row>
    <row r="358" ht="14.25" customHeight="1">
      <c r="B358" s="206"/>
      <c r="C358" s="206"/>
    </row>
    <row r="359" ht="14.25" customHeight="1">
      <c r="B359" s="206"/>
      <c r="C359" s="206"/>
    </row>
    <row r="360" ht="14.25" customHeight="1">
      <c r="B360" s="206"/>
      <c r="C360" s="206"/>
    </row>
    <row r="361" ht="14.25" customHeight="1">
      <c r="B361" s="206"/>
      <c r="C361" s="206"/>
    </row>
    <row r="362" ht="14.25" customHeight="1">
      <c r="B362" s="206"/>
      <c r="C362" s="206"/>
    </row>
    <row r="363" ht="14.25" customHeight="1">
      <c r="B363" s="206"/>
      <c r="C363" s="206"/>
    </row>
    <row r="364" ht="14.25" customHeight="1">
      <c r="B364" s="206"/>
      <c r="C364" s="206"/>
    </row>
    <row r="365" ht="14.25" customHeight="1">
      <c r="B365" s="206"/>
      <c r="C365" s="206"/>
    </row>
    <row r="366" ht="14.25" customHeight="1">
      <c r="B366" s="206"/>
      <c r="C366" s="206"/>
    </row>
    <row r="367" ht="14.25" customHeight="1">
      <c r="B367" s="206"/>
      <c r="C367" s="206"/>
    </row>
    <row r="368" ht="14.25" customHeight="1">
      <c r="B368" s="206"/>
      <c r="C368" s="206"/>
    </row>
    <row r="369" ht="14.25" customHeight="1">
      <c r="B369" s="206"/>
      <c r="C369" s="206"/>
    </row>
    <row r="370" ht="14.25" customHeight="1">
      <c r="B370" s="206"/>
      <c r="C370" s="206"/>
    </row>
    <row r="371" ht="14.25" customHeight="1">
      <c r="B371" s="206"/>
      <c r="C371" s="206"/>
    </row>
    <row r="372" ht="14.25" customHeight="1">
      <c r="B372" s="206"/>
      <c r="C372" s="206"/>
    </row>
    <row r="373" ht="14.25" customHeight="1">
      <c r="B373" s="206"/>
      <c r="C373" s="206"/>
    </row>
    <row r="374" ht="14.25" customHeight="1">
      <c r="B374" s="206"/>
      <c r="C374" s="206"/>
    </row>
    <row r="375" ht="14.25" customHeight="1">
      <c r="B375" s="206"/>
      <c r="C375" s="206"/>
    </row>
    <row r="376" ht="14.25" customHeight="1">
      <c r="B376" s="206"/>
      <c r="C376" s="206"/>
    </row>
    <row r="377" ht="14.25" customHeight="1">
      <c r="B377" s="206"/>
      <c r="C377" s="206"/>
    </row>
    <row r="378" ht="14.25" customHeight="1">
      <c r="B378" s="206"/>
      <c r="C378" s="206"/>
    </row>
    <row r="379" ht="14.25" customHeight="1">
      <c r="B379" s="206"/>
      <c r="C379" s="206"/>
    </row>
    <row r="380" ht="14.25" customHeight="1">
      <c r="B380" s="206"/>
      <c r="C380" s="206"/>
    </row>
    <row r="381" ht="14.25" customHeight="1">
      <c r="B381" s="206"/>
      <c r="C381" s="206"/>
    </row>
    <row r="382" ht="14.25" customHeight="1">
      <c r="B382" s="206"/>
      <c r="C382" s="206"/>
    </row>
    <row r="383" ht="14.25" customHeight="1">
      <c r="B383" s="206"/>
      <c r="C383" s="206"/>
    </row>
    <row r="384" ht="14.25" customHeight="1">
      <c r="B384" s="206"/>
      <c r="C384" s="206"/>
    </row>
    <row r="385" ht="14.25" customHeight="1">
      <c r="B385" s="206"/>
      <c r="C385" s="206"/>
    </row>
    <row r="386" ht="14.25" customHeight="1">
      <c r="B386" s="206"/>
      <c r="C386" s="206"/>
    </row>
    <row r="387" ht="14.25" customHeight="1">
      <c r="B387" s="206"/>
      <c r="C387" s="206"/>
    </row>
    <row r="388" ht="14.25" customHeight="1">
      <c r="B388" s="206"/>
      <c r="C388" s="206"/>
    </row>
    <row r="389" ht="14.25" customHeight="1">
      <c r="B389" s="206"/>
      <c r="C389" s="206"/>
    </row>
    <row r="390" ht="14.25" customHeight="1">
      <c r="B390" s="206"/>
      <c r="C390" s="206"/>
    </row>
    <row r="391" ht="14.25" customHeight="1">
      <c r="B391" s="206"/>
      <c r="C391" s="206"/>
    </row>
    <row r="392" ht="14.25" customHeight="1">
      <c r="B392" s="206"/>
      <c r="C392" s="206"/>
    </row>
    <row r="393" ht="14.25" customHeight="1">
      <c r="B393" s="206"/>
      <c r="C393" s="206"/>
    </row>
    <row r="394" ht="14.25" customHeight="1">
      <c r="B394" s="206"/>
      <c r="C394" s="206"/>
    </row>
    <row r="395" ht="14.25" customHeight="1">
      <c r="B395" s="206"/>
      <c r="C395" s="206"/>
    </row>
    <row r="396" ht="14.25" customHeight="1">
      <c r="B396" s="206"/>
      <c r="C396" s="206"/>
    </row>
    <row r="397" ht="14.25" customHeight="1">
      <c r="B397" s="206"/>
      <c r="C397" s="206"/>
    </row>
    <row r="398" ht="14.25" customHeight="1">
      <c r="B398" s="206"/>
      <c r="C398" s="206"/>
    </row>
    <row r="399" ht="14.25" customHeight="1">
      <c r="B399" s="206"/>
      <c r="C399" s="206"/>
    </row>
    <row r="400" ht="14.25" customHeight="1">
      <c r="B400" s="206"/>
      <c r="C400" s="206"/>
    </row>
    <row r="401" ht="14.25" customHeight="1">
      <c r="B401" s="206"/>
      <c r="C401" s="206"/>
    </row>
    <row r="402" ht="14.25" customHeight="1">
      <c r="B402" s="206"/>
      <c r="C402" s="206"/>
    </row>
    <row r="403" ht="14.25" customHeight="1">
      <c r="B403" s="206"/>
      <c r="C403" s="206"/>
    </row>
    <row r="404" ht="14.25" customHeight="1">
      <c r="B404" s="206"/>
      <c r="C404" s="206"/>
    </row>
    <row r="405" ht="14.25" customHeight="1">
      <c r="B405" s="206"/>
      <c r="C405" s="206"/>
    </row>
    <row r="406" ht="14.25" customHeight="1">
      <c r="B406" s="206"/>
      <c r="C406" s="206"/>
    </row>
    <row r="407" ht="14.25" customHeight="1">
      <c r="B407" s="206"/>
      <c r="C407" s="206"/>
    </row>
    <row r="408" ht="14.25" customHeight="1">
      <c r="B408" s="206"/>
      <c r="C408" s="206"/>
    </row>
    <row r="409" ht="14.25" customHeight="1">
      <c r="B409" s="206"/>
      <c r="C409" s="206"/>
    </row>
    <row r="410" ht="14.25" customHeight="1">
      <c r="B410" s="206"/>
      <c r="C410" s="206"/>
    </row>
    <row r="411" ht="14.25" customHeight="1">
      <c r="B411" s="206"/>
      <c r="C411" s="206"/>
    </row>
    <row r="412" ht="14.25" customHeight="1">
      <c r="B412" s="206"/>
      <c r="C412" s="206"/>
    </row>
    <row r="413" ht="14.25" customHeight="1">
      <c r="B413" s="206"/>
      <c r="C413" s="206"/>
    </row>
    <row r="414" ht="14.25" customHeight="1">
      <c r="B414" s="206"/>
      <c r="C414" s="206"/>
    </row>
    <row r="415" ht="14.25" customHeight="1">
      <c r="B415" s="206"/>
      <c r="C415" s="206"/>
    </row>
    <row r="416" ht="14.25" customHeight="1">
      <c r="B416" s="206"/>
      <c r="C416" s="206"/>
    </row>
    <row r="417" ht="14.25" customHeight="1">
      <c r="B417" s="206"/>
      <c r="C417" s="206"/>
    </row>
    <row r="418" ht="14.25" customHeight="1">
      <c r="B418" s="206"/>
      <c r="C418" s="206"/>
    </row>
    <row r="419" ht="14.25" customHeight="1">
      <c r="B419" s="206"/>
      <c r="C419" s="206"/>
    </row>
    <row r="420" ht="14.25" customHeight="1">
      <c r="B420" s="206"/>
      <c r="C420" s="206"/>
    </row>
    <row r="421" ht="14.25" customHeight="1">
      <c r="B421" s="206"/>
      <c r="C421" s="206"/>
    </row>
    <row r="422" ht="14.25" customHeight="1">
      <c r="B422" s="206"/>
      <c r="C422" s="206"/>
    </row>
    <row r="423" ht="14.25" customHeight="1">
      <c r="B423" s="206"/>
      <c r="C423" s="206"/>
    </row>
    <row r="424" ht="14.25" customHeight="1">
      <c r="B424" s="206"/>
      <c r="C424" s="206"/>
    </row>
    <row r="425" ht="14.25" customHeight="1">
      <c r="B425" s="206"/>
      <c r="C425" s="206"/>
    </row>
    <row r="426" ht="14.25" customHeight="1">
      <c r="B426" s="206"/>
      <c r="C426" s="206"/>
    </row>
    <row r="427" ht="14.25" customHeight="1">
      <c r="B427" s="206"/>
      <c r="C427" s="206"/>
    </row>
    <row r="428" ht="14.25" customHeight="1">
      <c r="B428" s="206"/>
      <c r="C428" s="206"/>
    </row>
    <row r="429" ht="14.25" customHeight="1">
      <c r="B429" s="206"/>
      <c r="C429" s="206"/>
    </row>
    <row r="430" ht="14.25" customHeight="1">
      <c r="B430" s="206"/>
      <c r="C430" s="206"/>
    </row>
    <row r="431" ht="14.25" customHeight="1">
      <c r="B431" s="206"/>
      <c r="C431" s="206"/>
    </row>
    <row r="432" ht="14.25" customHeight="1">
      <c r="B432" s="206"/>
      <c r="C432" s="206"/>
    </row>
    <row r="433" ht="14.25" customHeight="1">
      <c r="B433" s="206"/>
      <c r="C433" s="206"/>
    </row>
    <row r="434" ht="14.25" customHeight="1">
      <c r="B434" s="206"/>
      <c r="C434" s="206"/>
    </row>
    <row r="435" ht="14.25" customHeight="1">
      <c r="B435" s="206"/>
      <c r="C435" s="206"/>
    </row>
    <row r="436" ht="14.25" customHeight="1">
      <c r="B436" s="206"/>
      <c r="C436" s="206"/>
    </row>
    <row r="437" ht="14.25" customHeight="1">
      <c r="B437" s="206"/>
      <c r="C437" s="206"/>
    </row>
    <row r="438" ht="14.25" customHeight="1">
      <c r="B438" s="206"/>
      <c r="C438" s="206"/>
    </row>
    <row r="439" ht="14.25" customHeight="1">
      <c r="B439" s="206"/>
      <c r="C439" s="206"/>
    </row>
    <row r="440" ht="14.25" customHeight="1">
      <c r="B440" s="206"/>
      <c r="C440" s="206"/>
    </row>
    <row r="441" ht="14.25" customHeight="1">
      <c r="B441" s="206"/>
      <c r="C441" s="206"/>
    </row>
    <row r="442" ht="14.25" customHeight="1">
      <c r="B442" s="206"/>
      <c r="C442" s="206"/>
    </row>
    <row r="443" ht="14.25" customHeight="1">
      <c r="B443" s="206"/>
      <c r="C443" s="206"/>
    </row>
    <row r="444" ht="14.25" customHeight="1">
      <c r="B444" s="206"/>
      <c r="C444" s="206"/>
    </row>
    <row r="445" ht="14.25" customHeight="1">
      <c r="B445" s="206"/>
      <c r="C445" s="206"/>
    </row>
    <row r="446" ht="14.25" customHeight="1">
      <c r="B446" s="206"/>
      <c r="C446" s="206"/>
    </row>
    <row r="447" ht="14.25" customHeight="1">
      <c r="B447" s="206"/>
      <c r="C447" s="206"/>
    </row>
    <row r="448" ht="14.25" customHeight="1">
      <c r="B448" s="206"/>
      <c r="C448" s="206"/>
    </row>
    <row r="449" ht="14.25" customHeight="1">
      <c r="B449" s="206"/>
      <c r="C449" s="206"/>
    </row>
    <row r="450" ht="14.25" customHeight="1">
      <c r="B450" s="206"/>
      <c r="C450" s="206"/>
    </row>
    <row r="451" ht="14.25" customHeight="1">
      <c r="B451" s="206"/>
      <c r="C451" s="206"/>
    </row>
    <row r="452" ht="14.25" customHeight="1">
      <c r="B452" s="206"/>
      <c r="C452" s="206"/>
    </row>
    <row r="453" ht="14.25" customHeight="1">
      <c r="B453" s="206"/>
      <c r="C453" s="206"/>
    </row>
    <row r="454" ht="14.25" customHeight="1">
      <c r="B454" s="206"/>
      <c r="C454" s="206"/>
    </row>
    <row r="455" ht="14.25" customHeight="1">
      <c r="B455" s="206"/>
      <c r="C455" s="206"/>
    </row>
    <row r="456" ht="14.25" customHeight="1">
      <c r="B456" s="206"/>
      <c r="C456" s="206"/>
    </row>
    <row r="457" ht="14.25" customHeight="1">
      <c r="B457" s="206"/>
      <c r="C457" s="206"/>
    </row>
    <row r="458" ht="14.25" customHeight="1">
      <c r="B458" s="206"/>
      <c r="C458" s="206"/>
    </row>
    <row r="459" ht="14.25" customHeight="1">
      <c r="B459" s="206"/>
      <c r="C459" s="206"/>
    </row>
    <row r="460" ht="14.25" customHeight="1">
      <c r="B460" s="206"/>
      <c r="C460" s="206"/>
    </row>
    <row r="461" ht="14.25" customHeight="1">
      <c r="B461" s="206"/>
      <c r="C461" s="206"/>
    </row>
    <row r="462" ht="14.25" customHeight="1">
      <c r="B462" s="206"/>
      <c r="C462" s="206"/>
    </row>
    <row r="463" ht="14.25" customHeight="1">
      <c r="B463" s="206"/>
      <c r="C463" s="206"/>
    </row>
    <row r="464" ht="14.25" customHeight="1">
      <c r="B464" s="206"/>
      <c r="C464" s="206"/>
    </row>
    <row r="465" ht="14.25" customHeight="1">
      <c r="B465" s="206"/>
      <c r="C465" s="206"/>
    </row>
    <row r="466" ht="14.25" customHeight="1">
      <c r="B466" s="206"/>
      <c r="C466" s="206"/>
    </row>
    <row r="467" ht="14.25" customHeight="1">
      <c r="B467" s="206"/>
      <c r="C467" s="206"/>
    </row>
    <row r="468" ht="14.25" customHeight="1">
      <c r="B468" s="206"/>
      <c r="C468" s="206"/>
    </row>
    <row r="469" ht="14.25" customHeight="1">
      <c r="B469" s="206"/>
      <c r="C469" s="206"/>
    </row>
    <row r="470" ht="14.25" customHeight="1">
      <c r="B470" s="206"/>
      <c r="C470" s="206"/>
    </row>
    <row r="471" ht="14.25" customHeight="1">
      <c r="B471" s="206"/>
      <c r="C471" s="206"/>
    </row>
    <row r="472" ht="14.25" customHeight="1">
      <c r="B472" s="206"/>
      <c r="C472" s="206"/>
    </row>
    <row r="473" ht="14.25" customHeight="1">
      <c r="B473" s="206"/>
      <c r="C473" s="206"/>
    </row>
    <row r="474" ht="14.25" customHeight="1">
      <c r="B474" s="206"/>
      <c r="C474" s="206"/>
    </row>
    <row r="475" ht="14.25" customHeight="1">
      <c r="B475" s="206"/>
      <c r="C475" s="206"/>
    </row>
    <row r="476" ht="14.25" customHeight="1">
      <c r="B476" s="206"/>
      <c r="C476" s="206"/>
    </row>
    <row r="477" ht="14.25" customHeight="1">
      <c r="B477" s="206"/>
      <c r="C477" s="206"/>
    </row>
    <row r="478" ht="14.25" customHeight="1">
      <c r="B478" s="206"/>
      <c r="C478" s="206"/>
    </row>
    <row r="479" ht="14.25" customHeight="1">
      <c r="B479" s="206"/>
      <c r="C479" s="206"/>
    </row>
    <row r="480" ht="14.25" customHeight="1">
      <c r="B480" s="206"/>
      <c r="C480" s="206"/>
    </row>
    <row r="481" ht="14.25" customHeight="1">
      <c r="B481" s="206"/>
      <c r="C481" s="206"/>
    </row>
    <row r="482" ht="14.25" customHeight="1">
      <c r="B482" s="206"/>
      <c r="C482" s="206"/>
    </row>
    <row r="483" ht="14.25" customHeight="1">
      <c r="B483" s="206"/>
      <c r="C483" s="206"/>
    </row>
    <row r="484" ht="14.25" customHeight="1">
      <c r="B484" s="206"/>
      <c r="C484" s="206"/>
    </row>
    <row r="485" ht="14.25" customHeight="1">
      <c r="B485" s="206"/>
      <c r="C485" s="206"/>
    </row>
    <row r="486" ht="14.25" customHeight="1">
      <c r="B486" s="206"/>
      <c r="C486" s="206"/>
    </row>
    <row r="487" ht="14.25" customHeight="1">
      <c r="B487" s="206"/>
      <c r="C487" s="206"/>
    </row>
    <row r="488" ht="14.25" customHeight="1">
      <c r="B488" s="206"/>
      <c r="C488" s="206"/>
    </row>
    <row r="489" ht="14.25" customHeight="1">
      <c r="B489" s="206"/>
      <c r="C489" s="206"/>
    </row>
    <row r="490" ht="14.25" customHeight="1">
      <c r="B490" s="206"/>
      <c r="C490" s="206"/>
    </row>
    <row r="491" ht="14.25" customHeight="1">
      <c r="B491" s="206"/>
      <c r="C491" s="206"/>
    </row>
    <row r="492" ht="14.25" customHeight="1">
      <c r="B492" s="206"/>
      <c r="C492" s="206"/>
    </row>
    <row r="493" ht="14.25" customHeight="1">
      <c r="B493" s="206"/>
      <c r="C493" s="206"/>
    </row>
    <row r="494" ht="14.25" customHeight="1">
      <c r="B494" s="206"/>
      <c r="C494" s="206"/>
    </row>
    <row r="495" ht="14.25" customHeight="1">
      <c r="B495" s="206"/>
      <c r="C495" s="206"/>
    </row>
    <row r="496" ht="14.25" customHeight="1">
      <c r="B496" s="206"/>
      <c r="C496" s="206"/>
    </row>
    <row r="497" ht="14.25" customHeight="1">
      <c r="B497" s="206"/>
      <c r="C497" s="206"/>
    </row>
    <row r="498" ht="14.25" customHeight="1">
      <c r="B498" s="206"/>
      <c r="C498" s="206"/>
    </row>
    <row r="499" ht="14.25" customHeight="1">
      <c r="B499" s="206"/>
      <c r="C499" s="206"/>
    </row>
    <row r="500" ht="14.25" customHeight="1">
      <c r="B500" s="206"/>
      <c r="C500" s="206"/>
    </row>
    <row r="501" ht="14.25" customHeight="1">
      <c r="B501" s="206"/>
      <c r="C501" s="206"/>
    </row>
    <row r="502" ht="14.25" customHeight="1">
      <c r="B502" s="206"/>
      <c r="C502" s="206"/>
    </row>
    <row r="503" ht="14.25" customHeight="1">
      <c r="B503" s="206"/>
      <c r="C503" s="206"/>
    </row>
    <row r="504" ht="14.25" customHeight="1">
      <c r="B504" s="206"/>
      <c r="C504" s="206"/>
    </row>
    <row r="505" ht="14.25" customHeight="1">
      <c r="B505" s="206"/>
      <c r="C505" s="206"/>
    </row>
    <row r="506" ht="14.25" customHeight="1">
      <c r="B506" s="206"/>
      <c r="C506" s="206"/>
    </row>
    <row r="507" ht="14.25" customHeight="1">
      <c r="B507" s="206"/>
      <c r="C507" s="206"/>
    </row>
    <row r="508" ht="14.25" customHeight="1">
      <c r="B508" s="206"/>
      <c r="C508" s="206"/>
    </row>
    <row r="509" ht="14.25" customHeight="1">
      <c r="B509" s="206"/>
      <c r="C509" s="206"/>
    </row>
    <row r="510" ht="14.25" customHeight="1">
      <c r="B510" s="206"/>
      <c r="C510" s="206"/>
    </row>
    <row r="511" ht="14.25" customHeight="1">
      <c r="B511" s="206"/>
      <c r="C511" s="206"/>
    </row>
    <row r="512" ht="14.25" customHeight="1">
      <c r="B512" s="206"/>
      <c r="C512" s="206"/>
    </row>
    <row r="513" ht="14.25" customHeight="1">
      <c r="B513" s="206"/>
      <c r="C513" s="206"/>
    </row>
    <row r="514" ht="14.25" customHeight="1">
      <c r="B514" s="206"/>
      <c r="C514" s="206"/>
    </row>
    <row r="515" ht="14.25" customHeight="1">
      <c r="B515" s="206"/>
      <c r="C515" s="206"/>
    </row>
    <row r="516" ht="14.25" customHeight="1">
      <c r="B516" s="206"/>
      <c r="C516" s="206"/>
    </row>
    <row r="517" ht="14.25" customHeight="1">
      <c r="B517" s="206"/>
      <c r="C517" s="206"/>
    </row>
    <row r="518" ht="14.25" customHeight="1">
      <c r="B518" s="206"/>
      <c r="C518" s="206"/>
    </row>
    <row r="519" ht="14.25" customHeight="1">
      <c r="B519" s="206"/>
      <c r="C519" s="206"/>
    </row>
    <row r="520" ht="14.25" customHeight="1">
      <c r="B520" s="206"/>
      <c r="C520" s="206"/>
    </row>
    <row r="521" ht="14.25" customHeight="1">
      <c r="B521" s="206"/>
      <c r="C521" s="206"/>
    </row>
    <row r="522" ht="14.25" customHeight="1">
      <c r="B522" s="206"/>
      <c r="C522" s="206"/>
    </row>
    <row r="523" ht="14.25" customHeight="1">
      <c r="B523" s="206"/>
      <c r="C523" s="206"/>
    </row>
    <row r="524" ht="14.25" customHeight="1">
      <c r="B524" s="206"/>
      <c r="C524" s="206"/>
    </row>
    <row r="525" ht="14.25" customHeight="1">
      <c r="B525" s="206"/>
      <c r="C525" s="206"/>
    </row>
    <row r="526" ht="14.25" customHeight="1">
      <c r="B526" s="206"/>
      <c r="C526" s="206"/>
    </row>
    <row r="527" ht="14.25" customHeight="1">
      <c r="B527" s="206"/>
      <c r="C527" s="206"/>
    </row>
    <row r="528" ht="14.25" customHeight="1">
      <c r="B528" s="206"/>
      <c r="C528" s="206"/>
    </row>
    <row r="529" ht="14.25" customHeight="1">
      <c r="B529" s="206"/>
      <c r="C529" s="206"/>
    </row>
    <row r="530" ht="14.25" customHeight="1">
      <c r="B530" s="206"/>
      <c r="C530" s="206"/>
    </row>
    <row r="531" ht="14.25" customHeight="1">
      <c r="B531" s="206"/>
      <c r="C531" s="206"/>
    </row>
    <row r="532" ht="14.25" customHeight="1">
      <c r="B532" s="206"/>
      <c r="C532" s="206"/>
    </row>
    <row r="533" ht="14.25" customHeight="1">
      <c r="B533" s="206"/>
      <c r="C533" s="206"/>
    </row>
    <row r="534" ht="14.25" customHeight="1">
      <c r="B534" s="206"/>
      <c r="C534" s="206"/>
    </row>
    <row r="535" ht="14.25" customHeight="1">
      <c r="B535" s="206"/>
      <c r="C535" s="206"/>
    </row>
    <row r="536" ht="14.25" customHeight="1">
      <c r="B536" s="206"/>
      <c r="C536" s="206"/>
    </row>
    <row r="537" ht="14.25" customHeight="1">
      <c r="B537" s="206"/>
      <c r="C537" s="206"/>
    </row>
    <row r="538" ht="14.25" customHeight="1">
      <c r="B538" s="206"/>
      <c r="C538" s="206"/>
    </row>
    <row r="539" ht="14.25" customHeight="1">
      <c r="B539" s="206"/>
      <c r="C539" s="206"/>
    </row>
    <row r="540" ht="14.25" customHeight="1">
      <c r="B540" s="206"/>
      <c r="C540" s="206"/>
    </row>
    <row r="541" ht="14.25" customHeight="1">
      <c r="B541" s="206"/>
      <c r="C541" s="206"/>
    </row>
    <row r="542" ht="14.25" customHeight="1">
      <c r="B542" s="206"/>
      <c r="C542" s="206"/>
    </row>
    <row r="543" ht="14.25" customHeight="1">
      <c r="B543" s="206"/>
      <c r="C543" s="206"/>
    </row>
    <row r="544" ht="14.25" customHeight="1">
      <c r="B544" s="206"/>
      <c r="C544" s="206"/>
    </row>
    <row r="545" ht="14.25" customHeight="1">
      <c r="B545" s="206"/>
      <c r="C545" s="206"/>
    </row>
    <row r="546" ht="14.25" customHeight="1">
      <c r="B546" s="206"/>
      <c r="C546" s="206"/>
    </row>
    <row r="547" ht="14.25" customHeight="1">
      <c r="B547" s="206"/>
      <c r="C547" s="206"/>
    </row>
    <row r="548" ht="14.25" customHeight="1">
      <c r="B548" s="206"/>
      <c r="C548" s="206"/>
    </row>
    <row r="549" ht="14.25" customHeight="1">
      <c r="B549" s="206"/>
      <c r="C549" s="206"/>
    </row>
    <row r="550" ht="14.25" customHeight="1">
      <c r="B550" s="206"/>
      <c r="C550" s="206"/>
    </row>
    <row r="551" ht="14.25" customHeight="1">
      <c r="B551" s="206"/>
      <c r="C551" s="206"/>
    </row>
    <row r="552" ht="14.25" customHeight="1">
      <c r="B552" s="206"/>
      <c r="C552" s="206"/>
    </row>
    <row r="553" ht="14.25" customHeight="1">
      <c r="B553" s="206"/>
      <c r="C553" s="206"/>
    </row>
    <row r="554" ht="14.25" customHeight="1">
      <c r="B554" s="206"/>
      <c r="C554" s="206"/>
    </row>
    <row r="555" ht="14.25" customHeight="1">
      <c r="B555" s="206"/>
      <c r="C555" s="206"/>
    </row>
    <row r="556" ht="14.25" customHeight="1">
      <c r="B556" s="206"/>
      <c r="C556" s="206"/>
    </row>
    <row r="557" ht="14.25" customHeight="1">
      <c r="B557" s="206"/>
      <c r="C557" s="206"/>
    </row>
    <row r="558" ht="14.25" customHeight="1">
      <c r="B558" s="206"/>
      <c r="C558" s="206"/>
    </row>
    <row r="559" ht="14.25" customHeight="1">
      <c r="B559" s="206"/>
      <c r="C559" s="206"/>
    </row>
    <row r="560" ht="14.25" customHeight="1">
      <c r="B560" s="206"/>
      <c r="C560" s="206"/>
    </row>
    <row r="561" ht="14.25" customHeight="1">
      <c r="B561" s="206"/>
      <c r="C561" s="206"/>
    </row>
    <row r="562" ht="14.25" customHeight="1">
      <c r="B562" s="206"/>
      <c r="C562" s="206"/>
    </row>
    <row r="563" ht="14.25" customHeight="1">
      <c r="B563" s="206"/>
      <c r="C563" s="206"/>
    </row>
    <row r="564" ht="14.25" customHeight="1">
      <c r="B564" s="206"/>
      <c r="C564" s="206"/>
    </row>
    <row r="565" ht="14.25" customHeight="1">
      <c r="B565" s="206"/>
      <c r="C565" s="206"/>
    </row>
    <row r="566" ht="14.25" customHeight="1">
      <c r="B566" s="206"/>
      <c r="C566" s="206"/>
    </row>
    <row r="567" ht="14.25" customHeight="1">
      <c r="B567" s="206"/>
      <c r="C567" s="206"/>
    </row>
    <row r="568" ht="14.25" customHeight="1">
      <c r="B568" s="206"/>
      <c r="C568" s="206"/>
    </row>
    <row r="569" ht="14.25" customHeight="1">
      <c r="B569" s="206"/>
      <c r="C569" s="206"/>
    </row>
    <row r="570" ht="14.25" customHeight="1">
      <c r="B570" s="206"/>
      <c r="C570" s="206"/>
    </row>
    <row r="571" ht="14.25" customHeight="1">
      <c r="B571" s="206"/>
      <c r="C571" s="206"/>
    </row>
    <row r="572" ht="14.25" customHeight="1">
      <c r="B572" s="206"/>
      <c r="C572" s="206"/>
    </row>
    <row r="573" ht="14.25" customHeight="1">
      <c r="B573" s="206"/>
      <c r="C573" s="206"/>
    </row>
    <row r="574" ht="14.25" customHeight="1">
      <c r="B574" s="206"/>
      <c r="C574" s="206"/>
    </row>
    <row r="575" ht="14.25" customHeight="1">
      <c r="B575" s="206"/>
      <c r="C575" s="206"/>
    </row>
    <row r="576" ht="14.25" customHeight="1">
      <c r="B576" s="206"/>
      <c r="C576" s="206"/>
    </row>
    <row r="577" ht="14.25" customHeight="1">
      <c r="B577" s="206"/>
      <c r="C577" s="206"/>
    </row>
    <row r="578" ht="14.25" customHeight="1">
      <c r="B578" s="206"/>
      <c r="C578" s="206"/>
    </row>
    <row r="579" ht="14.25" customHeight="1">
      <c r="B579" s="206"/>
      <c r="C579" s="206"/>
    </row>
    <row r="580" ht="14.25" customHeight="1">
      <c r="B580" s="206"/>
      <c r="C580" s="206"/>
    </row>
    <row r="581" ht="14.25" customHeight="1">
      <c r="B581" s="206"/>
      <c r="C581" s="206"/>
    </row>
    <row r="582" ht="14.25" customHeight="1">
      <c r="B582" s="206"/>
      <c r="C582" s="206"/>
    </row>
    <row r="583" ht="14.25" customHeight="1">
      <c r="B583" s="206"/>
      <c r="C583" s="206"/>
    </row>
    <row r="584" ht="14.25" customHeight="1">
      <c r="B584" s="206"/>
      <c r="C584" s="206"/>
    </row>
    <row r="585" ht="14.25" customHeight="1">
      <c r="B585" s="206"/>
      <c r="C585" s="206"/>
    </row>
    <row r="586" ht="14.25" customHeight="1">
      <c r="B586" s="206"/>
      <c r="C586" s="206"/>
    </row>
    <row r="587" ht="14.25" customHeight="1">
      <c r="B587" s="206"/>
      <c r="C587" s="206"/>
    </row>
    <row r="588" ht="14.25" customHeight="1">
      <c r="B588" s="206"/>
      <c r="C588" s="206"/>
    </row>
    <row r="589" ht="14.25" customHeight="1">
      <c r="B589" s="206"/>
      <c r="C589" s="206"/>
    </row>
    <row r="590" ht="14.25" customHeight="1">
      <c r="B590" s="206"/>
      <c r="C590" s="206"/>
    </row>
    <row r="591" ht="14.25" customHeight="1">
      <c r="B591" s="206"/>
      <c r="C591" s="206"/>
    </row>
    <row r="592" ht="14.25" customHeight="1">
      <c r="B592" s="206"/>
      <c r="C592" s="206"/>
    </row>
    <row r="593" ht="14.25" customHeight="1">
      <c r="B593" s="206"/>
      <c r="C593" s="206"/>
    </row>
    <row r="594" ht="14.25" customHeight="1">
      <c r="B594" s="206"/>
      <c r="C594" s="206"/>
    </row>
    <row r="595" ht="14.25" customHeight="1">
      <c r="B595" s="206"/>
      <c r="C595" s="206"/>
    </row>
    <row r="596" ht="14.25" customHeight="1">
      <c r="B596" s="206"/>
      <c r="C596" s="206"/>
    </row>
    <row r="597" ht="14.25" customHeight="1">
      <c r="B597" s="206"/>
      <c r="C597" s="206"/>
    </row>
    <row r="598" ht="14.25" customHeight="1">
      <c r="B598" s="206"/>
      <c r="C598" s="206"/>
    </row>
    <row r="599" ht="14.25" customHeight="1">
      <c r="B599" s="206"/>
      <c r="C599" s="206"/>
    </row>
    <row r="600" ht="14.25" customHeight="1">
      <c r="B600" s="206"/>
      <c r="C600" s="206"/>
    </row>
    <row r="601" ht="14.25" customHeight="1">
      <c r="B601" s="206"/>
      <c r="C601" s="206"/>
    </row>
    <row r="602" ht="14.25" customHeight="1">
      <c r="B602" s="206"/>
      <c r="C602" s="206"/>
    </row>
    <row r="603" ht="14.25" customHeight="1">
      <c r="B603" s="206"/>
      <c r="C603" s="206"/>
    </row>
    <row r="604" ht="14.25" customHeight="1">
      <c r="B604" s="206"/>
      <c r="C604" s="206"/>
    </row>
    <row r="605" ht="14.25" customHeight="1">
      <c r="B605" s="206"/>
      <c r="C605" s="206"/>
    </row>
    <row r="606" ht="14.25" customHeight="1">
      <c r="B606" s="206"/>
      <c r="C606" s="206"/>
    </row>
    <row r="607" ht="14.25" customHeight="1">
      <c r="B607" s="206"/>
      <c r="C607" s="206"/>
    </row>
    <row r="608" ht="14.25" customHeight="1">
      <c r="B608" s="206"/>
      <c r="C608" s="206"/>
    </row>
    <row r="609" ht="14.25" customHeight="1">
      <c r="B609" s="206"/>
      <c r="C609" s="206"/>
    </row>
    <row r="610" ht="14.25" customHeight="1">
      <c r="B610" s="206"/>
      <c r="C610" s="206"/>
    </row>
    <row r="611" ht="14.25" customHeight="1">
      <c r="B611" s="206"/>
      <c r="C611" s="206"/>
    </row>
    <row r="612" ht="14.25" customHeight="1">
      <c r="B612" s="206"/>
      <c r="C612" s="206"/>
    </row>
    <row r="613" ht="14.25" customHeight="1">
      <c r="B613" s="206"/>
      <c r="C613" s="206"/>
    </row>
    <row r="614" ht="14.25" customHeight="1">
      <c r="B614" s="206"/>
      <c r="C614" s="206"/>
    </row>
    <row r="615" ht="14.25" customHeight="1">
      <c r="B615" s="206"/>
      <c r="C615" s="206"/>
    </row>
    <row r="616" ht="14.25" customHeight="1">
      <c r="B616" s="206"/>
      <c r="C616" s="206"/>
    </row>
    <row r="617" ht="14.25" customHeight="1">
      <c r="B617" s="206"/>
      <c r="C617" s="206"/>
    </row>
    <row r="618" ht="14.25" customHeight="1">
      <c r="B618" s="206"/>
      <c r="C618" s="206"/>
    </row>
    <row r="619" ht="14.25" customHeight="1">
      <c r="B619" s="206"/>
      <c r="C619" s="206"/>
    </row>
    <row r="620" ht="14.25" customHeight="1">
      <c r="B620" s="206"/>
      <c r="C620" s="206"/>
    </row>
    <row r="621" ht="14.25" customHeight="1">
      <c r="B621" s="206"/>
      <c r="C621" s="206"/>
    </row>
    <row r="622" ht="14.25" customHeight="1">
      <c r="B622" s="206"/>
      <c r="C622" s="206"/>
    </row>
    <row r="623" ht="14.25" customHeight="1">
      <c r="B623" s="206"/>
      <c r="C623" s="206"/>
    </row>
    <row r="624" ht="14.25" customHeight="1">
      <c r="B624" s="206"/>
      <c r="C624" s="206"/>
    </row>
    <row r="625" ht="14.25" customHeight="1">
      <c r="B625" s="206"/>
      <c r="C625" s="206"/>
    </row>
    <row r="626" ht="14.25" customHeight="1">
      <c r="B626" s="206"/>
      <c r="C626" s="206"/>
    </row>
    <row r="627" ht="14.25" customHeight="1">
      <c r="B627" s="206"/>
      <c r="C627" s="206"/>
    </row>
    <row r="628" ht="14.25" customHeight="1">
      <c r="B628" s="206"/>
      <c r="C628" s="206"/>
    </row>
    <row r="629" ht="14.25" customHeight="1">
      <c r="B629" s="206"/>
      <c r="C629" s="206"/>
    </row>
    <row r="630" ht="14.25" customHeight="1">
      <c r="B630" s="206"/>
      <c r="C630" s="206"/>
    </row>
    <row r="631" ht="14.25" customHeight="1">
      <c r="B631" s="206"/>
      <c r="C631" s="206"/>
    </row>
    <row r="632" ht="14.25" customHeight="1">
      <c r="B632" s="206"/>
      <c r="C632" s="206"/>
    </row>
    <row r="633" ht="14.25" customHeight="1">
      <c r="B633" s="206"/>
      <c r="C633" s="206"/>
    </row>
    <row r="634" ht="14.25" customHeight="1">
      <c r="B634" s="206"/>
      <c r="C634" s="206"/>
    </row>
    <row r="635" ht="14.25" customHeight="1">
      <c r="B635" s="206"/>
      <c r="C635" s="206"/>
    </row>
    <row r="636" ht="14.25" customHeight="1">
      <c r="B636" s="206"/>
      <c r="C636" s="206"/>
    </row>
    <row r="637" ht="14.25" customHeight="1">
      <c r="B637" s="206"/>
      <c r="C637" s="206"/>
    </row>
    <row r="638" ht="14.25" customHeight="1">
      <c r="B638" s="206"/>
      <c r="C638" s="206"/>
    </row>
    <row r="639" ht="14.25" customHeight="1">
      <c r="B639" s="206"/>
      <c r="C639" s="206"/>
    </row>
    <row r="640" ht="14.25" customHeight="1">
      <c r="B640" s="206"/>
      <c r="C640" s="206"/>
    </row>
    <row r="641" ht="14.25" customHeight="1">
      <c r="B641" s="206"/>
      <c r="C641" s="206"/>
    </row>
    <row r="642" ht="14.25" customHeight="1">
      <c r="B642" s="206"/>
      <c r="C642" s="206"/>
    </row>
    <row r="643" ht="14.25" customHeight="1">
      <c r="B643" s="206"/>
      <c r="C643" s="206"/>
    </row>
    <row r="644" ht="14.25" customHeight="1">
      <c r="B644" s="206"/>
      <c r="C644" s="206"/>
    </row>
    <row r="645" ht="14.25" customHeight="1">
      <c r="B645" s="206"/>
      <c r="C645" s="206"/>
    </row>
    <row r="646" ht="14.25" customHeight="1">
      <c r="B646" s="206"/>
      <c r="C646" s="206"/>
    </row>
    <row r="647" ht="14.25" customHeight="1">
      <c r="B647" s="206"/>
      <c r="C647" s="206"/>
    </row>
    <row r="648" ht="14.25" customHeight="1">
      <c r="B648" s="206"/>
      <c r="C648" s="206"/>
    </row>
    <row r="649" ht="14.25" customHeight="1">
      <c r="B649" s="206"/>
      <c r="C649" s="206"/>
    </row>
    <row r="650" ht="14.25" customHeight="1">
      <c r="B650" s="206"/>
      <c r="C650" s="206"/>
    </row>
    <row r="651" ht="14.25" customHeight="1">
      <c r="B651" s="206"/>
      <c r="C651" s="206"/>
    </row>
    <row r="652" ht="14.25" customHeight="1">
      <c r="B652" s="206"/>
      <c r="C652" s="206"/>
    </row>
    <row r="653" ht="14.25" customHeight="1">
      <c r="B653" s="206"/>
      <c r="C653" s="206"/>
    </row>
    <row r="654" ht="14.25" customHeight="1">
      <c r="B654" s="206"/>
      <c r="C654" s="206"/>
    </row>
    <row r="655" ht="14.25" customHeight="1">
      <c r="B655" s="206"/>
      <c r="C655" s="206"/>
    </row>
    <row r="656" ht="14.25" customHeight="1">
      <c r="B656" s="206"/>
      <c r="C656" s="206"/>
    </row>
    <row r="657" ht="14.25" customHeight="1">
      <c r="B657" s="206"/>
      <c r="C657" s="206"/>
    </row>
    <row r="658" ht="14.25" customHeight="1">
      <c r="B658" s="206"/>
      <c r="C658" s="206"/>
    </row>
    <row r="659" ht="14.25" customHeight="1">
      <c r="B659" s="206"/>
      <c r="C659" s="206"/>
    </row>
    <row r="660" ht="14.25" customHeight="1">
      <c r="B660" s="206"/>
      <c r="C660" s="206"/>
    </row>
    <row r="661" ht="14.25" customHeight="1">
      <c r="B661" s="206"/>
      <c r="C661" s="206"/>
    </row>
    <row r="662" ht="14.25" customHeight="1">
      <c r="B662" s="206"/>
      <c r="C662" s="206"/>
    </row>
    <row r="663" ht="14.25" customHeight="1">
      <c r="B663" s="206"/>
      <c r="C663" s="206"/>
    </row>
    <row r="664" ht="14.25" customHeight="1">
      <c r="B664" s="206"/>
      <c r="C664" s="206"/>
    </row>
    <row r="665" ht="14.25" customHeight="1">
      <c r="B665" s="206"/>
      <c r="C665" s="206"/>
    </row>
    <row r="666" ht="14.25" customHeight="1">
      <c r="B666" s="206"/>
      <c r="C666" s="206"/>
    </row>
    <row r="667" ht="14.25" customHeight="1">
      <c r="B667" s="206"/>
      <c r="C667" s="206"/>
    </row>
    <row r="668" ht="14.25" customHeight="1">
      <c r="B668" s="206"/>
      <c r="C668" s="206"/>
    </row>
    <row r="669" ht="14.25" customHeight="1">
      <c r="B669" s="206"/>
      <c r="C669" s="206"/>
    </row>
    <row r="670" ht="14.25" customHeight="1">
      <c r="B670" s="206"/>
      <c r="C670" s="206"/>
    </row>
    <row r="671" ht="14.25" customHeight="1">
      <c r="B671" s="206"/>
      <c r="C671" s="206"/>
    </row>
    <row r="672" ht="14.25" customHeight="1">
      <c r="B672" s="206"/>
      <c r="C672" s="206"/>
    </row>
    <row r="673" ht="14.25" customHeight="1">
      <c r="B673" s="206"/>
      <c r="C673" s="206"/>
    </row>
    <row r="674" ht="14.25" customHeight="1">
      <c r="B674" s="206"/>
      <c r="C674" s="206"/>
    </row>
    <row r="675" ht="14.25" customHeight="1">
      <c r="B675" s="206"/>
      <c r="C675" s="206"/>
    </row>
    <row r="676" ht="14.25" customHeight="1">
      <c r="B676" s="206"/>
      <c r="C676" s="206"/>
    </row>
    <row r="677" ht="14.25" customHeight="1">
      <c r="B677" s="206"/>
      <c r="C677" s="206"/>
    </row>
    <row r="678" ht="14.25" customHeight="1">
      <c r="B678" s="206"/>
      <c r="C678" s="206"/>
    </row>
    <row r="679" ht="14.25" customHeight="1">
      <c r="B679" s="206"/>
      <c r="C679" s="206"/>
    </row>
    <row r="680" ht="14.25" customHeight="1">
      <c r="B680" s="206"/>
      <c r="C680" s="206"/>
    </row>
    <row r="681" ht="14.25" customHeight="1">
      <c r="B681" s="206"/>
      <c r="C681" s="206"/>
    </row>
    <row r="682" ht="14.25" customHeight="1">
      <c r="B682" s="206"/>
      <c r="C682" s="206"/>
    </row>
    <row r="683" ht="14.25" customHeight="1">
      <c r="B683" s="206"/>
      <c r="C683" s="206"/>
    </row>
    <row r="684" ht="14.25" customHeight="1">
      <c r="B684" s="206"/>
      <c r="C684" s="206"/>
    </row>
    <row r="685" ht="14.25" customHeight="1">
      <c r="B685" s="206"/>
      <c r="C685" s="206"/>
    </row>
    <row r="686" ht="14.25" customHeight="1">
      <c r="B686" s="206"/>
      <c r="C686" s="206"/>
    </row>
    <row r="687" ht="14.25" customHeight="1">
      <c r="B687" s="206"/>
      <c r="C687" s="206"/>
    </row>
    <row r="688" ht="14.25" customHeight="1">
      <c r="B688" s="206"/>
      <c r="C688" s="206"/>
    </row>
    <row r="689" ht="14.25" customHeight="1">
      <c r="B689" s="206"/>
      <c r="C689" s="206"/>
    </row>
    <row r="690" ht="14.25" customHeight="1">
      <c r="B690" s="206"/>
      <c r="C690" s="206"/>
    </row>
    <row r="691" ht="14.25" customHeight="1">
      <c r="B691" s="206"/>
      <c r="C691" s="206"/>
    </row>
    <row r="692" ht="14.25" customHeight="1">
      <c r="B692" s="206"/>
      <c r="C692" s="206"/>
    </row>
    <row r="693" ht="14.25" customHeight="1">
      <c r="B693" s="206"/>
      <c r="C693" s="206"/>
    </row>
    <row r="694" ht="14.25" customHeight="1">
      <c r="B694" s="206"/>
      <c r="C694" s="206"/>
    </row>
    <row r="695" ht="14.25" customHeight="1">
      <c r="B695" s="206"/>
      <c r="C695" s="206"/>
    </row>
    <row r="696" ht="14.25" customHeight="1">
      <c r="B696" s="206"/>
      <c r="C696" s="206"/>
    </row>
    <row r="697" ht="14.25" customHeight="1">
      <c r="B697" s="206"/>
      <c r="C697" s="206"/>
    </row>
    <row r="698" ht="14.25" customHeight="1">
      <c r="B698" s="206"/>
      <c r="C698" s="206"/>
    </row>
    <row r="699" ht="14.25" customHeight="1">
      <c r="B699" s="206"/>
      <c r="C699" s="206"/>
    </row>
    <row r="700" ht="14.25" customHeight="1">
      <c r="B700" s="206"/>
      <c r="C700" s="206"/>
    </row>
    <row r="701" ht="14.25" customHeight="1">
      <c r="B701" s="206"/>
      <c r="C701" s="206"/>
    </row>
    <row r="702" ht="14.25" customHeight="1">
      <c r="B702" s="206"/>
      <c r="C702" s="206"/>
    </row>
    <row r="703" ht="14.25" customHeight="1">
      <c r="B703" s="206"/>
      <c r="C703" s="206"/>
    </row>
    <row r="704" ht="14.25" customHeight="1">
      <c r="B704" s="206"/>
      <c r="C704" s="206"/>
    </row>
    <row r="705" ht="14.25" customHeight="1">
      <c r="B705" s="206"/>
      <c r="C705" s="206"/>
    </row>
    <row r="706" ht="14.25" customHeight="1">
      <c r="B706" s="206"/>
      <c r="C706" s="206"/>
    </row>
    <row r="707" ht="14.25" customHeight="1">
      <c r="B707" s="206"/>
      <c r="C707" s="206"/>
    </row>
    <row r="708" ht="14.25" customHeight="1">
      <c r="B708" s="206"/>
      <c r="C708" s="206"/>
    </row>
    <row r="709" ht="14.25" customHeight="1">
      <c r="B709" s="206"/>
      <c r="C709" s="206"/>
    </row>
    <row r="710" ht="14.25" customHeight="1">
      <c r="B710" s="206"/>
      <c r="C710" s="206"/>
    </row>
    <row r="711" ht="14.25" customHeight="1">
      <c r="B711" s="206"/>
      <c r="C711" s="206"/>
    </row>
    <row r="712" ht="14.25" customHeight="1">
      <c r="B712" s="206"/>
      <c r="C712" s="206"/>
    </row>
    <row r="713" ht="14.25" customHeight="1">
      <c r="B713" s="206"/>
      <c r="C713" s="206"/>
    </row>
    <row r="714" ht="14.25" customHeight="1">
      <c r="B714" s="206"/>
      <c r="C714" s="206"/>
    </row>
    <row r="715" ht="14.25" customHeight="1">
      <c r="B715" s="206"/>
      <c r="C715" s="206"/>
    </row>
    <row r="716" ht="14.25" customHeight="1">
      <c r="B716" s="206"/>
      <c r="C716" s="206"/>
    </row>
    <row r="717" ht="14.25" customHeight="1">
      <c r="B717" s="206"/>
      <c r="C717" s="206"/>
    </row>
    <row r="718" ht="14.25" customHeight="1">
      <c r="B718" s="206"/>
      <c r="C718" s="206"/>
    </row>
    <row r="719" ht="14.25" customHeight="1">
      <c r="B719" s="206"/>
      <c r="C719" s="206"/>
    </row>
    <row r="720" ht="14.25" customHeight="1">
      <c r="B720" s="206"/>
      <c r="C720" s="206"/>
    </row>
    <row r="721" ht="14.25" customHeight="1">
      <c r="B721" s="206"/>
      <c r="C721" s="206"/>
    </row>
    <row r="722" ht="14.25" customHeight="1">
      <c r="B722" s="206"/>
      <c r="C722" s="206"/>
    </row>
    <row r="723" ht="14.25" customHeight="1">
      <c r="B723" s="206"/>
      <c r="C723" s="206"/>
    </row>
    <row r="724" ht="14.25" customHeight="1">
      <c r="B724" s="206"/>
      <c r="C724" s="206"/>
    </row>
    <row r="725" ht="14.25" customHeight="1">
      <c r="B725" s="206"/>
      <c r="C725" s="206"/>
    </row>
    <row r="726" ht="14.25" customHeight="1">
      <c r="B726" s="206"/>
      <c r="C726" s="206"/>
    </row>
    <row r="727" ht="14.25" customHeight="1">
      <c r="B727" s="206"/>
      <c r="C727" s="206"/>
    </row>
    <row r="728" ht="14.25" customHeight="1">
      <c r="B728" s="206"/>
      <c r="C728" s="206"/>
    </row>
    <row r="729" ht="14.25" customHeight="1">
      <c r="B729" s="206"/>
      <c r="C729" s="206"/>
    </row>
    <row r="730" ht="14.25" customHeight="1">
      <c r="B730" s="206"/>
      <c r="C730" s="206"/>
    </row>
    <row r="731" ht="14.25" customHeight="1">
      <c r="B731" s="206"/>
      <c r="C731" s="206"/>
    </row>
    <row r="732" ht="14.25" customHeight="1">
      <c r="B732" s="206"/>
      <c r="C732" s="206"/>
    </row>
    <row r="733" ht="14.25" customHeight="1">
      <c r="B733" s="206"/>
      <c r="C733" s="206"/>
    </row>
    <row r="734" ht="14.25" customHeight="1">
      <c r="B734" s="206"/>
      <c r="C734" s="206"/>
    </row>
    <row r="735" ht="14.25" customHeight="1">
      <c r="B735" s="206"/>
      <c r="C735" s="206"/>
    </row>
    <row r="736" ht="14.25" customHeight="1">
      <c r="B736" s="206"/>
      <c r="C736" s="206"/>
    </row>
    <row r="737" ht="14.25" customHeight="1">
      <c r="B737" s="206"/>
      <c r="C737" s="206"/>
    </row>
    <row r="738" ht="14.25" customHeight="1">
      <c r="B738" s="206"/>
      <c r="C738" s="206"/>
    </row>
    <row r="739" ht="14.25" customHeight="1">
      <c r="B739" s="206"/>
      <c r="C739" s="206"/>
    </row>
    <row r="740" ht="14.25" customHeight="1">
      <c r="B740" s="206"/>
      <c r="C740" s="206"/>
    </row>
    <row r="741" ht="14.25" customHeight="1">
      <c r="B741" s="206"/>
      <c r="C741" s="206"/>
    </row>
    <row r="742" ht="14.25" customHeight="1">
      <c r="B742" s="206"/>
      <c r="C742" s="206"/>
    </row>
    <row r="743" ht="14.25" customHeight="1">
      <c r="B743" s="206"/>
      <c r="C743" s="206"/>
    </row>
    <row r="744" ht="14.25" customHeight="1">
      <c r="B744" s="206"/>
      <c r="C744" s="206"/>
    </row>
    <row r="745" ht="14.25" customHeight="1">
      <c r="B745" s="206"/>
      <c r="C745" s="206"/>
    </row>
    <row r="746" ht="14.25" customHeight="1">
      <c r="B746" s="206"/>
      <c r="C746" s="206"/>
    </row>
    <row r="747" ht="14.25" customHeight="1">
      <c r="B747" s="206"/>
      <c r="C747" s="206"/>
    </row>
    <row r="748" ht="14.25" customHeight="1">
      <c r="B748" s="206"/>
      <c r="C748" s="206"/>
    </row>
    <row r="749" ht="14.25" customHeight="1">
      <c r="B749" s="206"/>
      <c r="C749" s="206"/>
    </row>
    <row r="750" ht="14.25" customHeight="1">
      <c r="B750" s="206"/>
      <c r="C750" s="206"/>
    </row>
    <row r="751" ht="14.25" customHeight="1">
      <c r="B751" s="206"/>
      <c r="C751" s="206"/>
    </row>
    <row r="752" ht="14.25" customHeight="1">
      <c r="B752" s="206"/>
      <c r="C752" s="206"/>
    </row>
    <row r="753" ht="14.25" customHeight="1">
      <c r="B753" s="206"/>
      <c r="C753" s="206"/>
    </row>
    <row r="754" ht="14.25" customHeight="1">
      <c r="B754" s="206"/>
      <c r="C754" s="206"/>
    </row>
    <row r="755" ht="14.25" customHeight="1">
      <c r="B755" s="206"/>
      <c r="C755" s="206"/>
    </row>
    <row r="756" ht="14.25" customHeight="1">
      <c r="B756" s="206"/>
      <c r="C756" s="206"/>
    </row>
    <row r="757" ht="14.25" customHeight="1">
      <c r="B757" s="206"/>
      <c r="C757" s="206"/>
    </row>
    <row r="758" ht="14.25" customHeight="1">
      <c r="B758" s="206"/>
      <c r="C758" s="206"/>
    </row>
    <row r="759" ht="14.25" customHeight="1">
      <c r="B759" s="206"/>
      <c r="C759" s="206"/>
    </row>
    <row r="760" ht="14.25" customHeight="1">
      <c r="B760" s="206"/>
      <c r="C760" s="206"/>
    </row>
    <row r="761" ht="14.25" customHeight="1">
      <c r="B761" s="206"/>
      <c r="C761" s="206"/>
    </row>
    <row r="762" ht="14.25" customHeight="1">
      <c r="B762" s="206"/>
      <c r="C762" s="206"/>
    </row>
    <row r="763" ht="14.25" customHeight="1">
      <c r="B763" s="206"/>
      <c r="C763" s="206"/>
    </row>
    <row r="764" ht="14.25" customHeight="1">
      <c r="B764" s="206"/>
      <c r="C764" s="206"/>
    </row>
    <row r="765" ht="14.25" customHeight="1">
      <c r="B765" s="206"/>
      <c r="C765" s="206"/>
    </row>
    <row r="766" ht="14.25" customHeight="1">
      <c r="B766" s="206"/>
      <c r="C766" s="206"/>
    </row>
    <row r="767" ht="14.25" customHeight="1">
      <c r="B767" s="206"/>
      <c r="C767" s="206"/>
    </row>
    <row r="768" ht="14.25" customHeight="1">
      <c r="B768" s="206"/>
      <c r="C768" s="206"/>
    </row>
    <row r="769" ht="14.25" customHeight="1">
      <c r="B769" s="206"/>
      <c r="C769" s="206"/>
    </row>
    <row r="770" ht="14.25" customHeight="1">
      <c r="B770" s="206"/>
      <c r="C770" s="206"/>
    </row>
    <row r="771" ht="14.25" customHeight="1">
      <c r="B771" s="206"/>
      <c r="C771" s="206"/>
    </row>
    <row r="772" ht="14.25" customHeight="1">
      <c r="B772" s="206"/>
      <c r="C772" s="206"/>
    </row>
    <row r="773" ht="14.25" customHeight="1">
      <c r="B773" s="206"/>
      <c r="C773" s="206"/>
    </row>
    <row r="774" ht="14.25" customHeight="1">
      <c r="B774" s="206"/>
      <c r="C774" s="206"/>
    </row>
    <row r="775" ht="14.25" customHeight="1">
      <c r="B775" s="206"/>
      <c r="C775" s="206"/>
    </row>
    <row r="776" ht="14.25" customHeight="1">
      <c r="B776" s="206"/>
      <c r="C776" s="206"/>
    </row>
    <row r="777" ht="14.25" customHeight="1">
      <c r="B777" s="206"/>
      <c r="C777" s="206"/>
    </row>
    <row r="778" ht="14.25" customHeight="1">
      <c r="B778" s="206"/>
      <c r="C778" s="206"/>
    </row>
    <row r="779" ht="14.25" customHeight="1">
      <c r="B779" s="206"/>
      <c r="C779" s="206"/>
    </row>
    <row r="780" ht="14.25" customHeight="1">
      <c r="B780" s="206"/>
      <c r="C780" s="206"/>
    </row>
    <row r="781" ht="14.25" customHeight="1">
      <c r="B781" s="206"/>
      <c r="C781" s="206"/>
    </row>
    <row r="782" ht="14.25" customHeight="1">
      <c r="B782" s="206"/>
      <c r="C782" s="206"/>
    </row>
    <row r="783" ht="14.25" customHeight="1">
      <c r="B783" s="206"/>
      <c r="C783" s="206"/>
    </row>
    <row r="784" ht="14.25" customHeight="1">
      <c r="B784" s="206"/>
      <c r="C784" s="206"/>
    </row>
    <row r="785" ht="14.25" customHeight="1">
      <c r="B785" s="206"/>
      <c r="C785" s="206"/>
    </row>
    <row r="786" ht="14.25" customHeight="1">
      <c r="B786" s="206"/>
      <c r="C786" s="206"/>
    </row>
    <row r="787" ht="14.25" customHeight="1">
      <c r="B787" s="206"/>
      <c r="C787" s="206"/>
    </row>
    <row r="788" ht="14.25" customHeight="1">
      <c r="B788" s="206"/>
      <c r="C788" s="206"/>
    </row>
    <row r="789" ht="14.25" customHeight="1">
      <c r="B789" s="206"/>
      <c r="C789" s="206"/>
    </row>
    <row r="790" ht="14.25" customHeight="1">
      <c r="B790" s="206"/>
      <c r="C790" s="206"/>
    </row>
    <row r="791" ht="14.25" customHeight="1">
      <c r="B791" s="206"/>
      <c r="C791" s="206"/>
    </row>
    <row r="792" ht="14.25" customHeight="1">
      <c r="B792" s="206"/>
      <c r="C792" s="206"/>
    </row>
    <row r="793" ht="14.25" customHeight="1">
      <c r="B793" s="206"/>
      <c r="C793" s="206"/>
    </row>
    <row r="794" ht="14.25" customHeight="1">
      <c r="B794" s="206"/>
      <c r="C794" s="206"/>
    </row>
    <row r="795" ht="14.25" customHeight="1">
      <c r="B795" s="206"/>
      <c r="C795" s="206"/>
    </row>
    <row r="796" ht="14.25" customHeight="1">
      <c r="B796" s="206"/>
      <c r="C796" s="206"/>
    </row>
    <row r="797" ht="14.25" customHeight="1">
      <c r="B797" s="206"/>
      <c r="C797" s="206"/>
    </row>
    <row r="798" ht="14.25" customHeight="1">
      <c r="B798" s="206"/>
      <c r="C798" s="206"/>
    </row>
    <row r="799" ht="14.25" customHeight="1">
      <c r="B799" s="206"/>
      <c r="C799" s="206"/>
    </row>
    <row r="800" ht="14.25" customHeight="1">
      <c r="B800" s="206"/>
      <c r="C800" s="206"/>
    </row>
    <row r="801" ht="14.25" customHeight="1">
      <c r="B801" s="206"/>
      <c r="C801" s="206"/>
    </row>
    <row r="802" ht="14.25" customHeight="1">
      <c r="B802" s="206"/>
      <c r="C802" s="206"/>
    </row>
    <row r="803" ht="14.25" customHeight="1">
      <c r="B803" s="206"/>
      <c r="C803" s="206"/>
    </row>
    <row r="804" ht="14.25" customHeight="1">
      <c r="B804" s="206"/>
      <c r="C804" s="206"/>
    </row>
    <row r="805" ht="14.25" customHeight="1">
      <c r="B805" s="206"/>
      <c r="C805" s="206"/>
    </row>
    <row r="806" ht="14.25" customHeight="1">
      <c r="B806" s="206"/>
      <c r="C806" s="206"/>
    </row>
    <row r="807" ht="14.25" customHeight="1">
      <c r="B807" s="206"/>
      <c r="C807" s="206"/>
    </row>
    <row r="808" ht="14.25" customHeight="1">
      <c r="B808" s="206"/>
      <c r="C808" s="206"/>
    </row>
    <row r="809" ht="14.25" customHeight="1">
      <c r="B809" s="206"/>
      <c r="C809" s="206"/>
    </row>
    <row r="810" ht="14.25" customHeight="1">
      <c r="B810" s="206"/>
      <c r="C810" s="206"/>
    </row>
    <row r="811" ht="14.25" customHeight="1">
      <c r="B811" s="206"/>
      <c r="C811" s="206"/>
    </row>
    <row r="812" ht="14.25" customHeight="1">
      <c r="B812" s="206"/>
      <c r="C812" s="206"/>
    </row>
    <row r="813" ht="14.25" customHeight="1">
      <c r="B813" s="206"/>
      <c r="C813" s="206"/>
    </row>
    <row r="814" ht="14.25" customHeight="1">
      <c r="B814" s="206"/>
      <c r="C814" s="206"/>
    </row>
    <row r="815" ht="14.25" customHeight="1">
      <c r="B815" s="206"/>
      <c r="C815" s="206"/>
    </row>
    <row r="816" ht="14.25" customHeight="1">
      <c r="B816" s="206"/>
      <c r="C816" s="206"/>
    </row>
    <row r="817" ht="14.25" customHeight="1">
      <c r="B817" s="206"/>
      <c r="C817" s="206"/>
    </row>
    <row r="818" ht="14.25" customHeight="1">
      <c r="B818" s="206"/>
      <c r="C818" s="206"/>
    </row>
    <row r="819" ht="14.25" customHeight="1">
      <c r="B819" s="206"/>
      <c r="C819" s="206"/>
    </row>
    <row r="820" ht="14.25" customHeight="1">
      <c r="B820" s="206"/>
      <c r="C820" s="206"/>
    </row>
    <row r="821" ht="14.25" customHeight="1">
      <c r="B821" s="206"/>
      <c r="C821" s="206"/>
    </row>
    <row r="822" ht="14.25" customHeight="1">
      <c r="B822" s="206"/>
      <c r="C822" s="206"/>
    </row>
    <row r="823" ht="14.25" customHeight="1">
      <c r="B823" s="206"/>
      <c r="C823" s="206"/>
    </row>
    <row r="824" ht="14.25" customHeight="1">
      <c r="B824" s="206"/>
      <c r="C824" s="206"/>
    </row>
    <row r="825" ht="14.25" customHeight="1">
      <c r="B825" s="206"/>
      <c r="C825" s="206"/>
    </row>
    <row r="826" ht="14.25" customHeight="1">
      <c r="B826" s="206"/>
      <c r="C826" s="206"/>
    </row>
    <row r="827" ht="14.25" customHeight="1">
      <c r="B827" s="206"/>
      <c r="C827" s="206"/>
    </row>
    <row r="828" ht="14.25" customHeight="1">
      <c r="B828" s="206"/>
      <c r="C828" s="206"/>
    </row>
    <row r="829" ht="14.25" customHeight="1">
      <c r="B829" s="206"/>
      <c r="C829" s="206"/>
    </row>
    <row r="830" ht="14.25" customHeight="1">
      <c r="B830" s="206"/>
      <c r="C830" s="206"/>
    </row>
    <row r="831" ht="14.25" customHeight="1">
      <c r="B831" s="206"/>
      <c r="C831" s="206"/>
    </row>
    <row r="832" ht="14.25" customHeight="1">
      <c r="B832" s="206"/>
      <c r="C832" s="206"/>
    </row>
    <row r="833" ht="14.25" customHeight="1">
      <c r="B833" s="206"/>
      <c r="C833" s="206"/>
    </row>
    <row r="834" ht="14.25" customHeight="1">
      <c r="B834" s="206"/>
      <c r="C834" s="206"/>
    </row>
    <row r="835" ht="14.25" customHeight="1">
      <c r="B835" s="206"/>
      <c r="C835" s="206"/>
    </row>
    <row r="836" ht="14.25" customHeight="1">
      <c r="B836" s="206"/>
      <c r="C836" s="206"/>
    </row>
    <row r="837" ht="14.25" customHeight="1">
      <c r="B837" s="206"/>
      <c r="C837" s="206"/>
    </row>
    <row r="838" ht="14.25" customHeight="1">
      <c r="B838" s="206"/>
      <c r="C838" s="206"/>
    </row>
    <row r="839" ht="14.25" customHeight="1">
      <c r="B839" s="206"/>
      <c r="C839" s="206"/>
    </row>
    <row r="840" ht="14.25" customHeight="1">
      <c r="B840" s="206"/>
      <c r="C840" s="206"/>
    </row>
    <row r="841" ht="14.25" customHeight="1">
      <c r="B841" s="206"/>
      <c r="C841" s="206"/>
    </row>
    <row r="842" ht="14.25" customHeight="1">
      <c r="B842" s="206"/>
      <c r="C842" s="206"/>
    </row>
    <row r="843" ht="14.25" customHeight="1">
      <c r="B843" s="206"/>
      <c r="C843" s="206"/>
    </row>
    <row r="844" ht="14.25" customHeight="1">
      <c r="B844" s="206"/>
      <c r="C844" s="206"/>
    </row>
    <row r="845" ht="14.25" customHeight="1">
      <c r="B845" s="206"/>
      <c r="C845" s="206"/>
    </row>
    <row r="846" ht="14.25" customHeight="1">
      <c r="B846" s="206"/>
      <c r="C846" s="206"/>
    </row>
    <row r="847" ht="14.25" customHeight="1">
      <c r="B847" s="206"/>
      <c r="C847" s="206"/>
    </row>
    <row r="848" ht="14.25" customHeight="1">
      <c r="B848" s="206"/>
      <c r="C848" s="206"/>
    </row>
    <row r="849" ht="14.25" customHeight="1">
      <c r="B849" s="206"/>
      <c r="C849" s="206"/>
    </row>
    <row r="850" ht="14.25" customHeight="1">
      <c r="B850" s="206"/>
      <c r="C850" s="206"/>
    </row>
    <row r="851" ht="14.25" customHeight="1">
      <c r="B851" s="206"/>
      <c r="C851" s="206"/>
    </row>
    <row r="852" ht="14.25" customHeight="1">
      <c r="B852" s="206"/>
      <c r="C852" s="206"/>
    </row>
    <row r="853" ht="14.25" customHeight="1">
      <c r="B853" s="206"/>
      <c r="C853" s="206"/>
    </row>
    <row r="854" ht="14.25" customHeight="1">
      <c r="B854" s="206"/>
      <c r="C854" s="206"/>
    </row>
    <row r="855" ht="14.25" customHeight="1">
      <c r="B855" s="206"/>
      <c r="C855" s="206"/>
    </row>
    <row r="856" ht="14.25" customHeight="1">
      <c r="B856" s="206"/>
      <c r="C856" s="206"/>
    </row>
    <row r="857" ht="14.25" customHeight="1">
      <c r="B857" s="206"/>
      <c r="C857" s="206"/>
    </row>
    <row r="858" ht="14.25" customHeight="1">
      <c r="B858" s="206"/>
      <c r="C858" s="206"/>
    </row>
    <row r="859" ht="14.25" customHeight="1">
      <c r="B859" s="206"/>
      <c r="C859" s="206"/>
    </row>
    <row r="860" ht="14.25" customHeight="1">
      <c r="B860" s="206"/>
      <c r="C860" s="206"/>
    </row>
    <row r="861" ht="14.25" customHeight="1">
      <c r="B861" s="206"/>
      <c r="C861" s="206"/>
    </row>
    <row r="862" ht="14.25" customHeight="1">
      <c r="B862" s="206"/>
      <c r="C862" s="206"/>
    </row>
    <row r="863" ht="14.25" customHeight="1">
      <c r="B863" s="206"/>
      <c r="C863" s="206"/>
    </row>
    <row r="864" ht="14.25" customHeight="1">
      <c r="B864" s="206"/>
      <c r="C864" s="206"/>
    </row>
    <row r="865" ht="14.25" customHeight="1">
      <c r="B865" s="206"/>
      <c r="C865" s="206"/>
    </row>
    <row r="866" ht="14.25" customHeight="1">
      <c r="B866" s="206"/>
      <c r="C866" s="206"/>
    </row>
    <row r="867" ht="14.25" customHeight="1">
      <c r="B867" s="206"/>
      <c r="C867" s="206"/>
    </row>
    <row r="868" ht="14.25" customHeight="1">
      <c r="B868" s="206"/>
      <c r="C868" s="206"/>
    </row>
    <row r="869" ht="14.25" customHeight="1">
      <c r="B869" s="206"/>
      <c r="C869" s="206"/>
    </row>
    <row r="870" ht="14.25" customHeight="1">
      <c r="B870" s="206"/>
      <c r="C870" s="206"/>
    </row>
    <row r="871" ht="14.25" customHeight="1">
      <c r="B871" s="206"/>
      <c r="C871" s="206"/>
    </row>
    <row r="872" ht="14.25" customHeight="1">
      <c r="B872" s="206"/>
      <c r="C872" s="206"/>
    </row>
    <row r="873" ht="14.25" customHeight="1">
      <c r="B873" s="206"/>
      <c r="C873" s="206"/>
    </row>
    <row r="874" ht="14.25" customHeight="1">
      <c r="B874" s="206"/>
      <c r="C874" s="206"/>
    </row>
    <row r="875" ht="14.25" customHeight="1">
      <c r="B875" s="206"/>
      <c r="C875" s="206"/>
    </row>
    <row r="876" ht="14.25" customHeight="1">
      <c r="B876" s="206"/>
      <c r="C876" s="206"/>
    </row>
    <row r="877" ht="14.25" customHeight="1">
      <c r="B877" s="206"/>
      <c r="C877" s="206"/>
    </row>
    <row r="878" ht="14.25" customHeight="1">
      <c r="B878" s="206"/>
      <c r="C878" s="206"/>
    </row>
    <row r="879" ht="14.25" customHeight="1">
      <c r="B879" s="206"/>
      <c r="C879" s="206"/>
    </row>
    <row r="880" ht="14.25" customHeight="1">
      <c r="B880" s="206"/>
      <c r="C880" s="206"/>
    </row>
    <row r="881" ht="14.25" customHeight="1">
      <c r="B881" s="206"/>
      <c r="C881" s="206"/>
    </row>
    <row r="882" ht="14.25" customHeight="1">
      <c r="B882" s="206"/>
      <c r="C882" s="206"/>
    </row>
    <row r="883" ht="14.25" customHeight="1">
      <c r="B883" s="206"/>
      <c r="C883" s="206"/>
    </row>
    <row r="884" ht="14.25" customHeight="1">
      <c r="B884" s="206"/>
      <c r="C884" s="206"/>
    </row>
    <row r="885" ht="14.25" customHeight="1">
      <c r="B885" s="206"/>
      <c r="C885" s="206"/>
    </row>
    <row r="886" ht="14.25" customHeight="1">
      <c r="B886" s="206"/>
      <c r="C886" s="206"/>
    </row>
    <row r="887" ht="14.25" customHeight="1">
      <c r="B887" s="206"/>
      <c r="C887" s="206"/>
    </row>
    <row r="888" ht="14.25" customHeight="1">
      <c r="B888" s="206"/>
      <c r="C888" s="206"/>
    </row>
    <row r="889" ht="14.25" customHeight="1">
      <c r="B889" s="206"/>
      <c r="C889" s="206"/>
    </row>
    <row r="890" ht="14.25" customHeight="1">
      <c r="B890" s="206"/>
      <c r="C890" s="206"/>
    </row>
    <row r="891" ht="14.25" customHeight="1">
      <c r="B891" s="206"/>
      <c r="C891" s="206"/>
    </row>
    <row r="892" ht="14.25" customHeight="1">
      <c r="B892" s="206"/>
      <c r="C892" s="206"/>
    </row>
    <row r="893" ht="14.25" customHeight="1">
      <c r="B893" s="206"/>
      <c r="C893" s="206"/>
    </row>
    <row r="894" ht="14.25" customHeight="1">
      <c r="B894" s="206"/>
      <c r="C894" s="206"/>
    </row>
    <row r="895" ht="14.25" customHeight="1">
      <c r="B895" s="206"/>
      <c r="C895" s="206"/>
    </row>
    <row r="896" ht="14.25" customHeight="1">
      <c r="B896" s="206"/>
      <c r="C896" s="206"/>
    </row>
    <row r="897" ht="14.25" customHeight="1">
      <c r="B897" s="206"/>
      <c r="C897" s="206"/>
    </row>
    <row r="898" ht="14.25" customHeight="1">
      <c r="B898" s="206"/>
      <c r="C898" s="206"/>
    </row>
    <row r="899" ht="14.25" customHeight="1">
      <c r="B899" s="206"/>
      <c r="C899" s="206"/>
    </row>
    <row r="900" ht="14.25" customHeight="1">
      <c r="B900" s="206"/>
      <c r="C900" s="206"/>
    </row>
    <row r="901" ht="14.25" customHeight="1">
      <c r="B901" s="206"/>
      <c r="C901" s="206"/>
    </row>
    <row r="902" ht="14.25" customHeight="1">
      <c r="B902" s="206"/>
      <c r="C902" s="206"/>
    </row>
    <row r="903" ht="14.25" customHeight="1">
      <c r="B903" s="206"/>
      <c r="C903" s="206"/>
    </row>
    <row r="904" ht="14.25" customHeight="1">
      <c r="B904" s="206"/>
      <c r="C904" s="206"/>
    </row>
    <row r="905" ht="14.25" customHeight="1">
      <c r="B905" s="206"/>
      <c r="C905" s="206"/>
    </row>
    <row r="906" ht="14.25" customHeight="1">
      <c r="B906" s="206"/>
      <c r="C906" s="206"/>
    </row>
    <row r="907" ht="14.25" customHeight="1">
      <c r="B907" s="206"/>
      <c r="C907" s="206"/>
    </row>
    <row r="908" ht="14.25" customHeight="1">
      <c r="B908" s="206"/>
      <c r="C908" s="206"/>
    </row>
    <row r="909" ht="14.25" customHeight="1">
      <c r="B909" s="206"/>
      <c r="C909" s="206"/>
    </row>
    <row r="910" ht="14.25" customHeight="1">
      <c r="B910" s="206"/>
      <c r="C910" s="206"/>
    </row>
    <row r="911" ht="14.25" customHeight="1">
      <c r="B911" s="206"/>
      <c r="C911" s="206"/>
    </row>
    <row r="912" ht="14.25" customHeight="1">
      <c r="B912" s="206"/>
      <c r="C912" s="206"/>
    </row>
    <row r="913" ht="14.25" customHeight="1">
      <c r="B913" s="206"/>
      <c r="C913" s="206"/>
    </row>
    <row r="914" ht="14.25" customHeight="1">
      <c r="B914" s="206"/>
      <c r="C914" s="206"/>
    </row>
    <row r="915" ht="14.25" customHeight="1">
      <c r="B915" s="206"/>
      <c r="C915" s="206"/>
    </row>
    <row r="916" ht="14.25" customHeight="1">
      <c r="B916" s="206"/>
      <c r="C916" s="206"/>
    </row>
    <row r="917" ht="14.25" customHeight="1">
      <c r="B917" s="206"/>
      <c r="C917" s="206"/>
    </row>
    <row r="918" ht="14.25" customHeight="1">
      <c r="B918" s="206"/>
      <c r="C918" s="206"/>
    </row>
    <row r="919" ht="14.25" customHeight="1">
      <c r="B919" s="206"/>
      <c r="C919" s="206"/>
    </row>
    <row r="920" ht="14.25" customHeight="1">
      <c r="B920" s="206"/>
      <c r="C920" s="206"/>
    </row>
    <row r="921" ht="14.25" customHeight="1">
      <c r="B921" s="206"/>
      <c r="C921" s="206"/>
    </row>
    <row r="922" ht="14.25" customHeight="1">
      <c r="B922" s="206"/>
      <c r="C922" s="206"/>
    </row>
    <row r="923" ht="14.25" customHeight="1">
      <c r="B923" s="206"/>
      <c r="C923" s="206"/>
    </row>
    <row r="924" ht="14.25" customHeight="1">
      <c r="B924" s="206"/>
      <c r="C924" s="206"/>
    </row>
    <row r="925" ht="14.25" customHeight="1">
      <c r="B925" s="206"/>
      <c r="C925" s="206"/>
    </row>
    <row r="926" ht="14.25" customHeight="1">
      <c r="B926" s="206"/>
      <c r="C926" s="206"/>
    </row>
    <row r="927" ht="14.25" customHeight="1">
      <c r="B927" s="206"/>
      <c r="C927" s="206"/>
    </row>
    <row r="928" ht="14.25" customHeight="1">
      <c r="B928" s="206"/>
      <c r="C928" s="206"/>
    </row>
    <row r="929" ht="14.25" customHeight="1">
      <c r="B929" s="206"/>
      <c r="C929" s="206"/>
    </row>
    <row r="930" ht="14.25" customHeight="1">
      <c r="B930" s="206"/>
      <c r="C930" s="206"/>
    </row>
    <row r="931" ht="14.25" customHeight="1">
      <c r="B931" s="206"/>
      <c r="C931" s="206"/>
    </row>
    <row r="932" ht="14.25" customHeight="1">
      <c r="B932" s="206"/>
      <c r="C932" s="206"/>
    </row>
    <row r="933" ht="14.25" customHeight="1">
      <c r="B933" s="206"/>
      <c r="C933" s="206"/>
    </row>
    <row r="934" ht="14.25" customHeight="1">
      <c r="B934" s="206"/>
      <c r="C934" s="206"/>
    </row>
    <row r="935" ht="14.25" customHeight="1">
      <c r="B935" s="206"/>
      <c r="C935" s="206"/>
    </row>
    <row r="936" ht="14.25" customHeight="1">
      <c r="B936" s="206"/>
      <c r="C936" s="206"/>
    </row>
    <row r="937" ht="14.25" customHeight="1">
      <c r="B937" s="206"/>
      <c r="C937" s="206"/>
    </row>
    <row r="938" ht="14.25" customHeight="1">
      <c r="B938" s="206"/>
      <c r="C938" s="206"/>
    </row>
    <row r="939" ht="14.25" customHeight="1">
      <c r="B939" s="206"/>
      <c r="C939" s="206"/>
    </row>
    <row r="940" ht="14.25" customHeight="1">
      <c r="B940" s="206"/>
      <c r="C940" s="206"/>
    </row>
    <row r="941" ht="14.25" customHeight="1">
      <c r="B941" s="206"/>
      <c r="C941" s="206"/>
    </row>
    <row r="942" ht="14.25" customHeight="1">
      <c r="B942" s="206"/>
      <c r="C942" s="206"/>
    </row>
    <row r="943" ht="14.25" customHeight="1">
      <c r="B943" s="206"/>
      <c r="C943" s="206"/>
    </row>
    <row r="944" ht="14.25" customHeight="1">
      <c r="B944" s="206"/>
      <c r="C944" s="206"/>
    </row>
    <row r="945" ht="14.25" customHeight="1">
      <c r="B945" s="206"/>
      <c r="C945" s="206"/>
    </row>
    <row r="946" ht="14.25" customHeight="1">
      <c r="B946" s="206"/>
      <c r="C946" s="206"/>
    </row>
    <row r="947" ht="14.25" customHeight="1">
      <c r="B947" s="206"/>
      <c r="C947" s="206"/>
    </row>
    <row r="948" ht="14.25" customHeight="1">
      <c r="B948" s="206"/>
      <c r="C948" s="206"/>
    </row>
    <row r="949" ht="14.25" customHeight="1">
      <c r="B949" s="206"/>
      <c r="C949" s="206"/>
    </row>
    <row r="950" ht="14.25" customHeight="1">
      <c r="B950" s="206"/>
      <c r="C950" s="206"/>
    </row>
    <row r="951" ht="14.25" customHeight="1">
      <c r="B951" s="206"/>
      <c r="C951" s="206"/>
    </row>
    <row r="952" ht="14.25" customHeight="1">
      <c r="B952" s="206"/>
      <c r="C952" s="206"/>
    </row>
    <row r="953" ht="14.25" customHeight="1">
      <c r="B953" s="206"/>
      <c r="C953" s="206"/>
    </row>
    <row r="954" ht="14.25" customHeight="1">
      <c r="B954" s="206"/>
      <c r="C954" s="206"/>
    </row>
    <row r="955" ht="14.25" customHeight="1">
      <c r="B955" s="206"/>
      <c r="C955" s="206"/>
    </row>
    <row r="956" ht="14.25" customHeight="1">
      <c r="B956" s="206"/>
      <c r="C956" s="206"/>
    </row>
    <row r="957" ht="14.25" customHeight="1">
      <c r="B957" s="206"/>
      <c r="C957" s="206"/>
    </row>
    <row r="958" ht="14.25" customHeight="1">
      <c r="B958" s="206"/>
      <c r="C958" s="206"/>
    </row>
    <row r="959" ht="14.25" customHeight="1">
      <c r="B959" s="206"/>
      <c r="C959" s="206"/>
    </row>
    <row r="960" ht="14.25" customHeight="1">
      <c r="B960" s="206"/>
      <c r="C960" s="206"/>
    </row>
    <row r="961" ht="14.25" customHeight="1">
      <c r="B961" s="206"/>
      <c r="C961" s="206"/>
    </row>
    <row r="962" ht="14.25" customHeight="1">
      <c r="B962" s="206"/>
      <c r="C962" s="206"/>
    </row>
    <row r="963" ht="14.25" customHeight="1">
      <c r="B963" s="206"/>
      <c r="C963" s="206"/>
    </row>
    <row r="964" ht="14.25" customHeight="1">
      <c r="B964" s="206"/>
      <c r="C964" s="206"/>
    </row>
    <row r="965" ht="14.25" customHeight="1">
      <c r="B965" s="206"/>
      <c r="C965" s="206"/>
    </row>
    <row r="966" ht="14.25" customHeight="1">
      <c r="B966" s="206"/>
      <c r="C966" s="206"/>
    </row>
    <row r="967" ht="14.25" customHeight="1">
      <c r="B967" s="206"/>
      <c r="C967" s="206"/>
    </row>
    <row r="968" ht="14.25" customHeight="1">
      <c r="B968" s="206"/>
      <c r="C968" s="206"/>
    </row>
    <row r="969" ht="14.25" customHeight="1">
      <c r="B969" s="206"/>
      <c r="C969" s="206"/>
    </row>
    <row r="970" ht="14.25" customHeight="1">
      <c r="B970" s="206"/>
      <c r="C970" s="206"/>
    </row>
    <row r="971" ht="14.25" customHeight="1">
      <c r="B971" s="206"/>
      <c r="C971" s="206"/>
    </row>
    <row r="972" ht="14.25" customHeight="1">
      <c r="B972" s="206"/>
      <c r="C972" s="206"/>
    </row>
    <row r="973" ht="14.25" customHeight="1">
      <c r="B973" s="206"/>
      <c r="C973" s="206"/>
    </row>
    <row r="974" ht="14.25" customHeight="1">
      <c r="B974" s="206"/>
      <c r="C974" s="206"/>
    </row>
    <row r="975" ht="14.25" customHeight="1">
      <c r="B975" s="206"/>
      <c r="C975" s="206"/>
    </row>
    <row r="976" ht="14.25" customHeight="1">
      <c r="B976" s="206"/>
      <c r="C976" s="206"/>
    </row>
    <row r="977" ht="14.25" customHeight="1">
      <c r="B977" s="206"/>
      <c r="C977" s="206"/>
    </row>
    <row r="978" ht="14.25" customHeight="1">
      <c r="B978" s="206"/>
      <c r="C978" s="206"/>
    </row>
    <row r="979" ht="14.25" customHeight="1">
      <c r="B979" s="206"/>
      <c r="C979" s="206"/>
    </row>
    <row r="980" ht="14.25" customHeight="1">
      <c r="B980" s="206"/>
      <c r="C980" s="206"/>
    </row>
    <row r="981" ht="14.25" customHeight="1">
      <c r="B981" s="206"/>
      <c r="C981" s="206"/>
    </row>
    <row r="982" ht="14.25" customHeight="1">
      <c r="B982" s="206"/>
      <c r="C982" s="206"/>
    </row>
    <row r="983" ht="14.25" customHeight="1">
      <c r="B983" s="206"/>
      <c r="C983" s="206"/>
    </row>
    <row r="984" ht="14.25" customHeight="1">
      <c r="B984" s="206"/>
      <c r="C984" s="206"/>
    </row>
    <row r="985" ht="14.25" customHeight="1">
      <c r="B985" s="206"/>
      <c r="C985" s="206"/>
    </row>
    <row r="986" ht="14.25" customHeight="1">
      <c r="B986" s="206"/>
      <c r="C986" s="206"/>
    </row>
    <row r="987" ht="14.25" customHeight="1">
      <c r="B987" s="206"/>
      <c r="C987" s="206"/>
    </row>
    <row r="988" ht="14.25" customHeight="1">
      <c r="B988" s="206"/>
      <c r="C988" s="206"/>
    </row>
    <row r="989" ht="14.25" customHeight="1">
      <c r="B989" s="206"/>
      <c r="C989" s="206"/>
    </row>
    <row r="990" ht="14.25" customHeight="1">
      <c r="B990" s="206"/>
      <c r="C990" s="206"/>
    </row>
    <row r="991" ht="14.25" customHeight="1">
      <c r="B991" s="206"/>
      <c r="C991" s="206"/>
    </row>
    <row r="992" ht="14.25" customHeight="1">
      <c r="B992" s="206"/>
      <c r="C992" s="206"/>
    </row>
    <row r="993" ht="14.25" customHeight="1">
      <c r="B993" s="206"/>
      <c r="C993" s="206"/>
    </row>
    <row r="994" ht="14.25" customHeight="1">
      <c r="B994" s="206"/>
      <c r="C994" s="206"/>
    </row>
    <row r="995" ht="14.25" customHeight="1">
      <c r="B995" s="206"/>
      <c r="C995" s="206"/>
    </row>
    <row r="996" ht="14.25" customHeight="1">
      <c r="B996" s="206"/>
      <c r="C996" s="206"/>
    </row>
    <row r="997" ht="14.25" customHeight="1">
      <c r="B997" s="206"/>
      <c r="C997" s="206"/>
    </row>
    <row r="998" ht="14.25" customHeight="1">
      <c r="B998" s="206"/>
      <c r="C998" s="206"/>
    </row>
    <row r="999" ht="14.25" customHeight="1">
      <c r="B999" s="206"/>
      <c r="C999" s="206"/>
    </row>
    <row r="1000" ht="14.25" customHeight="1">
      <c r="B1000" s="206"/>
      <c r="C1000" s="206"/>
    </row>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8.0" ySplit="8.0" topLeftCell="I9" activePane="bottomRight" state="frozen"/>
      <selection activeCell="I1" sqref="I1" pane="topRight"/>
      <selection activeCell="A9" sqref="A9" pane="bottomLeft"/>
      <selection activeCell="I9" sqref="I9" pane="bottomRight"/>
    </sheetView>
  </sheetViews>
  <sheetFormatPr customHeight="1" defaultColWidth="14.43" defaultRowHeight="15.0" outlineLevelCol="1"/>
  <cols>
    <col customWidth="1" min="1" max="1" width="1.29"/>
    <col customWidth="1" min="2" max="2" width="20.71"/>
    <col customWidth="1" min="3" max="3" width="13.71"/>
    <col customWidth="1" hidden="1" min="4" max="4" width="9.71" outlineLevel="1"/>
    <col collapsed="1" customWidth="1" min="5" max="5" width="11.14"/>
    <col customWidth="1" min="6" max="6" width="11.14"/>
    <col customWidth="1" min="8" max="8" width="11.14"/>
  </cols>
  <sheetData>
    <row r="1" ht="14.25" customHeight="1">
      <c r="A1" s="208" t="s">
        <v>436</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row>
    <row r="2" ht="14.25" customHeight="1">
      <c r="A2" s="210" t="s">
        <v>5</v>
      </c>
      <c r="C2" s="211"/>
      <c r="D2" s="211"/>
      <c r="E2" s="212"/>
      <c r="F2" s="212"/>
      <c r="G2" s="213"/>
      <c r="H2" s="212"/>
      <c r="I2" s="212"/>
      <c r="J2" s="212"/>
      <c r="K2" s="212"/>
      <c r="L2" s="212"/>
      <c r="M2" s="212"/>
      <c r="N2" s="212"/>
      <c r="O2" s="212"/>
      <c r="P2" s="212"/>
      <c r="Q2" s="212"/>
      <c r="R2" s="212"/>
      <c r="S2" s="212"/>
      <c r="T2" s="212"/>
      <c r="U2" s="212"/>
      <c r="V2" s="212"/>
      <c r="W2" s="212"/>
      <c r="X2" s="212"/>
      <c r="Y2" s="212"/>
      <c r="Z2" s="212"/>
      <c r="AA2" s="212"/>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row>
    <row r="3" ht="6.0" customHeight="1">
      <c r="A3" s="212"/>
      <c r="B3" s="213"/>
      <c r="C3" s="211"/>
      <c r="D3" s="211"/>
      <c r="E3" s="212"/>
      <c r="F3" s="212"/>
      <c r="G3" s="212"/>
      <c r="H3" s="212"/>
      <c r="I3" s="212">
        <f t="shared" ref="I3:BP3" si="1">+YEAR(I4)</f>
        <v>2026</v>
      </c>
      <c r="J3" s="212">
        <f t="shared" si="1"/>
        <v>2026</v>
      </c>
      <c r="K3" s="212">
        <f t="shared" si="1"/>
        <v>2026</v>
      </c>
      <c r="L3" s="212">
        <f t="shared" si="1"/>
        <v>2026</v>
      </c>
      <c r="M3" s="212">
        <f t="shared" si="1"/>
        <v>2026</v>
      </c>
      <c r="N3" s="212">
        <f t="shared" si="1"/>
        <v>2026</v>
      </c>
      <c r="O3" s="212">
        <f t="shared" si="1"/>
        <v>2026</v>
      </c>
      <c r="P3" s="212">
        <f t="shared" si="1"/>
        <v>2026</v>
      </c>
      <c r="Q3" s="212">
        <f t="shared" si="1"/>
        <v>2026</v>
      </c>
      <c r="R3" s="212">
        <f t="shared" si="1"/>
        <v>2026</v>
      </c>
      <c r="S3" s="212">
        <f t="shared" si="1"/>
        <v>2026</v>
      </c>
      <c r="T3" s="212">
        <f t="shared" si="1"/>
        <v>2026</v>
      </c>
      <c r="U3" s="212">
        <f t="shared" si="1"/>
        <v>2027</v>
      </c>
      <c r="V3" s="212">
        <f t="shared" si="1"/>
        <v>2027</v>
      </c>
      <c r="W3" s="212">
        <f t="shared" si="1"/>
        <v>2027</v>
      </c>
      <c r="X3" s="212">
        <f t="shared" si="1"/>
        <v>2027</v>
      </c>
      <c r="Y3" s="212">
        <f t="shared" si="1"/>
        <v>2027</v>
      </c>
      <c r="Z3" s="212">
        <f t="shared" si="1"/>
        <v>2027</v>
      </c>
      <c r="AA3" s="212">
        <f t="shared" si="1"/>
        <v>2027</v>
      </c>
      <c r="AB3" s="212">
        <f t="shared" si="1"/>
        <v>2027</v>
      </c>
      <c r="AC3" s="212">
        <f t="shared" si="1"/>
        <v>2027</v>
      </c>
      <c r="AD3" s="212">
        <f t="shared" si="1"/>
        <v>2027</v>
      </c>
      <c r="AE3" s="212">
        <f t="shared" si="1"/>
        <v>2027</v>
      </c>
      <c r="AF3" s="212">
        <f t="shared" si="1"/>
        <v>2027</v>
      </c>
      <c r="AG3" s="212">
        <f t="shared" si="1"/>
        <v>2028</v>
      </c>
      <c r="AH3" s="212">
        <f t="shared" si="1"/>
        <v>2028</v>
      </c>
      <c r="AI3" s="212">
        <f t="shared" si="1"/>
        <v>2028</v>
      </c>
      <c r="AJ3" s="212">
        <f t="shared" si="1"/>
        <v>2028</v>
      </c>
      <c r="AK3" s="212">
        <f t="shared" si="1"/>
        <v>2028</v>
      </c>
      <c r="AL3" s="212">
        <f t="shared" si="1"/>
        <v>2028</v>
      </c>
      <c r="AM3" s="212">
        <f t="shared" si="1"/>
        <v>2028</v>
      </c>
      <c r="AN3" s="212">
        <f t="shared" si="1"/>
        <v>2028</v>
      </c>
      <c r="AO3" s="212">
        <f t="shared" si="1"/>
        <v>2028</v>
      </c>
      <c r="AP3" s="212">
        <f t="shared" si="1"/>
        <v>2028</v>
      </c>
      <c r="AQ3" s="212">
        <f t="shared" si="1"/>
        <v>2028</v>
      </c>
      <c r="AR3" s="212">
        <f t="shared" si="1"/>
        <v>2028</v>
      </c>
      <c r="AS3" s="212">
        <f t="shared" si="1"/>
        <v>2029</v>
      </c>
      <c r="AT3" s="212">
        <f t="shared" si="1"/>
        <v>2029</v>
      </c>
      <c r="AU3" s="212">
        <f t="shared" si="1"/>
        <v>2029</v>
      </c>
      <c r="AV3" s="212">
        <f t="shared" si="1"/>
        <v>2029</v>
      </c>
      <c r="AW3" s="212">
        <f t="shared" si="1"/>
        <v>2029</v>
      </c>
      <c r="AX3" s="212">
        <f t="shared" si="1"/>
        <v>2029</v>
      </c>
      <c r="AY3" s="212">
        <f t="shared" si="1"/>
        <v>2029</v>
      </c>
      <c r="AZ3" s="212">
        <f t="shared" si="1"/>
        <v>2029</v>
      </c>
      <c r="BA3" s="212">
        <f t="shared" si="1"/>
        <v>2029</v>
      </c>
      <c r="BB3" s="212">
        <f t="shared" si="1"/>
        <v>2029</v>
      </c>
      <c r="BC3" s="212">
        <f t="shared" si="1"/>
        <v>2029</v>
      </c>
      <c r="BD3" s="212">
        <f t="shared" si="1"/>
        <v>2029</v>
      </c>
      <c r="BE3" s="212">
        <f t="shared" si="1"/>
        <v>2030</v>
      </c>
      <c r="BF3" s="212">
        <f t="shared" si="1"/>
        <v>2030</v>
      </c>
      <c r="BG3" s="212">
        <f t="shared" si="1"/>
        <v>2030</v>
      </c>
      <c r="BH3" s="212">
        <f t="shared" si="1"/>
        <v>2030</v>
      </c>
      <c r="BI3" s="212">
        <f t="shared" si="1"/>
        <v>2030</v>
      </c>
      <c r="BJ3" s="212">
        <f t="shared" si="1"/>
        <v>2030</v>
      </c>
      <c r="BK3" s="212">
        <f t="shared" si="1"/>
        <v>2030</v>
      </c>
      <c r="BL3" s="212">
        <f t="shared" si="1"/>
        <v>2030</v>
      </c>
      <c r="BM3" s="212">
        <f t="shared" si="1"/>
        <v>2030</v>
      </c>
      <c r="BN3" s="212">
        <f t="shared" si="1"/>
        <v>2030</v>
      </c>
      <c r="BO3" s="212">
        <f t="shared" si="1"/>
        <v>2030</v>
      </c>
      <c r="BP3" s="212">
        <f t="shared" si="1"/>
        <v>2030</v>
      </c>
    </row>
    <row r="4" ht="15.0" customHeight="1">
      <c r="A4" s="212"/>
      <c r="B4" s="214" t="s">
        <v>222</v>
      </c>
      <c r="C4" s="215" t="str">
        <f>+Assumptions!I9</f>
        <v>1.5mm</v>
      </c>
      <c r="D4" s="211"/>
      <c r="E4" s="212"/>
      <c r="F4" s="212"/>
      <c r="G4" s="212"/>
      <c r="H4" s="212"/>
      <c r="I4" s="216">
        <v>46023.0</v>
      </c>
      <c r="J4" s="216">
        <f t="shared" ref="J4:BP4" si="2">+EDATE(I4,1)</f>
        <v>46054</v>
      </c>
      <c r="K4" s="216">
        <f t="shared" si="2"/>
        <v>46082</v>
      </c>
      <c r="L4" s="216">
        <f t="shared" si="2"/>
        <v>46113</v>
      </c>
      <c r="M4" s="216">
        <f t="shared" si="2"/>
        <v>46143</v>
      </c>
      <c r="N4" s="216">
        <f t="shared" si="2"/>
        <v>46174</v>
      </c>
      <c r="O4" s="216">
        <f t="shared" si="2"/>
        <v>46204</v>
      </c>
      <c r="P4" s="216">
        <f t="shared" si="2"/>
        <v>46235</v>
      </c>
      <c r="Q4" s="216">
        <f t="shared" si="2"/>
        <v>46266</v>
      </c>
      <c r="R4" s="216">
        <f t="shared" si="2"/>
        <v>46296</v>
      </c>
      <c r="S4" s="216">
        <f t="shared" si="2"/>
        <v>46327</v>
      </c>
      <c r="T4" s="216">
        <f t="shared" si="2"/>
        <v>46357</v>
      </c>
      <c r="U4" s="216">
        <f t="shared" si="2"/>
        <v>46388</v>
      </c>
      <c r="V4" s="216">
        <f t="shared" si="2"/>
        <v>46419</v>
      </c>
      <c r="W4" s="216">
        <f t="shared" si="2"/>
        <v>46447</v>
      </c>
      <c r="X4" s="216">
        <f t="shared" si="2"/>
        <v>46478</v>
      </c>
      <c r="Y4" s="216">
        <f t="shared" si="2"/>
        <v>46508</v>
      </c>
      <c r="Z4" s="216">
        <f t="shared" si="2"/>
        <v>46539</v>
      </c>
      <c r="AA4" s="216">
        <f t="shared" si="2"/>
        <v>46569</v>
      </c>
      <c r="AB4" s="216">
        <f t="shared" si="2"/>
        <v>46600</v>
      </c>
      <c r="AC4" s="216">
        <f t="shared" si="2"/>
        <v>46631</v>
      </c>
      <c r="AD4" s="216">
        <f t="shared" si="2"/>
        <v>46661</v>
      </c>
      <c r="AE4" s="216">
        <f t="shared" si="2"/>
        <v>46692</v>
      </c>
      <c r="AF4" s="216">
        <f t="shared" si="2"/>
        <v>46722</v>
      </c>
      <c r="AG4" s="216">
        <f t="shared" si="2"/>
        <v>46753</v>
      </c>
      <c r="AH4" s="216">
        <f t="shared" si="2"/>
        <v>46784</v>
      </c>
      <c r="AI4" s="216">
        <f t="shared" si="2"/>
        <v>46813</v>
      </c>
      <c r="AJ4" s="216">
        <f t="shared" si="2"/>
        <v>46844</v>
      </c>
      <c r="AK4" s="216">
        <f t="shared" si="2"/>
        <v>46874</v>
      </c>
      <c r="AL4" s="216">
        <f t="shared" si="2"/>
        <v>46905</v>
      </c>
      <c r="AM4" s="216">
        <f t="shared" si="2"/>
        <v>46935</v>
      </c>
      <c r="AN4" s="216">
        <f t="shared" si="2"/>
        <v>46966</v>
      </c>
      <c r="AO4" s="216">
        <f t="shared" si="2"/>
        <v>46997</v>
      </c>
      <c r="AP4" s="216">
        <f t="shared" si="2"/>
        <v>47027</v>
      </c>
      <c r="AQ4" s="216">
        <f t="shared" si="2"/>
        <v>47058</v>
      </c>
      <c r="AR4" s="216">
        <f t="shared" si="2"/>
        <v>47088</v>
      </c>
      <c r="AS4" s="216">
        <f t="shared" si="2"/>
        <v>47119</v>
      </c>
      <c r="AT4" s="216">
        <f t="shared" si="2"/>
        <v>47150</v>
      </c>
      <c r="AU4" s="216">
        <f t="shared" si="2"/>
        <v>47178</v>
      </c>
      <c r="AV4" s="216">
        <f t="shared" si="2"/>
        <v>47209</v>
      </c>
      <c r="AW4" s="216">
        <f t="shared" si="2"/>
        <v>47239</v>
      </c>
      <c r="AX4" s="216">
        <f t="shared" si="2"/>
        <v>47270</v>
      </c>
      <c r="AY4" s="216">
        <f t="shared" si="2"/>
        <v>47300</v>
      </c>
      <c r="AZ4" s="216">
        <f t="shared" si="2"/>
        <v>47331</v>
      </c>
      <c r="BA4" s="216">
        <f t="shared" si="2"/>
        <v>47362</v>
      </c>
      <c r="BB4" s="216">
        <f t="shared" si="2"/>
        <v>47392</v>
      </c>
      <c r="BC4" s="216">
        <f t="shared" si="2"/>
        <v>47423</v>
      </c>
      <c r="BD4" s="216">
        <f t="shared" si="2"/>
        <v>47453</v>
      </c>
      <c r="BE4" s="216">
        <f t="shared" si="2"/>
        <v>47484</v>
      </c>
      <c r="BF4" s="216">
        <f t="shared" si="2"/>
        <v>47515</v>
      </c>
      <c r="BG4" s="216">
        <f t="shared" si="2"/>
        <v>47543</v>
      </c>
      <c r="BH4" s="216">
        <f t="shared" si="2"/>
        <v>47574</v>
      </c>
      <c r="BI4" s="216">
        <f t="shared" si="2"/>
        <v>47604</v>
      </c>
      <c r="BJ4" s="216">
        <f t="shared" si="2"/>
        <v>47635</v>
      </c>
      <c r="BK4" s="216">
        <f t="shared" si="2"/>
        <v>47665</v>
      </c>
      <c r="BL4" s="216">
        <f t="shared" si="2"/>
        <v>47696</v>
      </c>
      <c r="BM4" s="216">
        <f t="shared" si="2"/>
        <v>47727</v>
      </c>
      <c r="BN4" s="216">
        <f t="shared" si="2"/>
        <v>47757</v>
      </c>
      <c r="BO4" s="216">
        <f t="shared" si="2"/>
        <v>47788</v>
      </c>
      <c r="BP4" s="216">
        <f t="shared" si="2"/>
        <v>47818</v>
      </c>
    </row>
    <row r="5" ht="14.25" customHeight="1">
      <c r="A5" s="212"/>
      <c r="B5" s="212" t="s">
        <v>437</v>
      </c>
      <c r="C5" s="217">
        <f>+Assumptions!I179</f>
        <v>0.1</v>
      </c>
      <c r="D5" s="218"/>
      <c r="E5" s="212" t="s">
        <v>438</v>
      </c>
      <c r="H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212"/>
      <c r="BD5" s="212"/>
      <c r="BE5" s="212"/>
      <c r="BF5" s="212"/>
      <c r="BG5" s="212"/>
      <c r="BH5" s="212"/>
      <c r="BI5" s="212"/>
      <c r="BJ5" s="212"/>
      <c r="BK5" s="212"/>
      <c r="BL5" s="212"/>
      <c r="BM5" s="212"/>
      <c r="BN5" s="212"/>
      <c r="BO5" s="212"/>
      <c r="BP5" s="212"/>
    </row>
    <row r="6" ht="7.5" customHeight="1">
      <c r="A6" s="212"/>
      <c r="B6" s="212"/>
      <c r="C6" s="219"/>
      <c r="D6" s="219"/>
      <c r="E6" s="220"/>
      <c r="F6" s="212"/>
      <c r="G6" s="212"/>
      <c r="H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row>
    <row r="7" ht="14.25" customHeight="1">
      <c r="A7" s="212"/>
      <c r="B7" s="212"/>
      <c r="C7" s="221"/>
      <c r="D7" s="221"/>
      <c r="E7" s="222" t="s">
        <v>439</v>
      </c>
      <c r="G7" s="222" t="s">
        <v>440</v>
      </c>
      <c r="I7" s="168">
        <v>1.0</v>
      </c>
      <c r="J7" s="168">
        <v>1.0</v>
      </c>
      <c r="K7" s="168">
        <v>1.0</v>
      </c>
      <c r="L7" s="168">
        <v>1.0</v>
      </c>
      <c r="M7" s="168">
        <v>1.0</v>
      </c>
      <c r="N7" s="168">
        <v>1.0</v>
      </c>
      <c r="O7" s="168">
        <v>1.0</v>
      </c>
      <c r="P7" s="168">
        <v>1.0</v>
      </c>
      <c r="Q7" s="168">
        <v>1.0</v>
      </c>
      <c r="R7" s="168">
        <v>1.0</v>
      </c>
      <c r="S7" s="168">
        <v>1.0</v>
      </c>
      <c r="T7" s="168">
        <v>1.0</v>
      </c>
      <c r="U7" s="168">
        <f t="shared" ref="U7:BP7" si="3">+I7+1</f>
        <v>2</v>
      </c>
      <c r="V7" s="168">
        <f t="shared" si="3"/>
        <v>2</v>
      </c>
      <c r="W7" s="168">
        <f t="shared" si="3"/>
        <v>2</v>
      </c>
      <c r="X7" s="168">
        <f t="shared" si="3"/>
        <v>2</v>
      </c>
      <c r="Y7" s="168">
        <f t="shared" si="3"/>
        <v>2</v>
      </c>
      <c r="Z7" s="168">
        <f t="shared" si="3"/>
        <v>2</v>
      </c>
      <c r="AA7" s="168">
        <f t="shared" si="3"/>
        <v>2</v>
      </c>
      <c r="AB7" s="168">
        <f t="shared" si="3"/>
        <v>2</v>
      </c>
      <c r="AC7" s="168">
        <f t="shared" si="3"/>
        <v>2</v>
      </c>
      <c r="AD7" s="168">
        <f t="shared" si="3"/>
        <v>2</v>
      </c>
      <c r="AE7" s="168">
        <f t="shared" si="3"/>
        <v>2</v>
      </c>
      <c r="AF7" s="168">
        <f t="shared" si="3"/>
        <v>2</v>
      </c>
      <c r="AG7" s="168">
        <f t="shared" si="3"/>
        <v>3</v>
      </c>
      <c r="AH7" s="168">
        <f t="shared" si="3"/>
        <v>3</v>
      </c>
      <c r="AI7" s="168">
        <f t="shared" si="3"/>
        <v>3</v>
      </c>
      <c r="AJ7" s="168">
        <f t="shared" si="3"/>
        <v>3</v>
      </c>
      <c r="AK7" s="168">
        <f t="shared" si="3"/>
        <v>3</v>
      </c>
      <c r="AL7" s="168">
        <f t="shared" si="3"/>
        <v>3</v>
      </c>
      <c r="AM7" s="168">
        <f t="shared" si="3"/>
        <v>3</v>
      </c>
      <c r="AN7" s="168">
        <f t="shared" si="3"/>
        <v>3</v>
      </c>
      <c r="AO7" s="168">
        <f t="shared" si="3"/>
        <v>3</v>
      </c>
      <c r="AP7" s="168">
        <f t="shared" si="3"/>
        <v>3</v>
      </c>
      <c r="AQ7" s="168">
        <f t="shared" si="3"/>
        <v>3</v>
      </c>
      <c r="AR7" s="168">
        <f t="shared" si="3"/>
        <v>3</v>
      </c>
      <c r="AS7" s="168">
        <f t="shared" si="3"/>
        <v>4</v>
      </c>
      <c r="AT7" s="168">
        <f t="shared" si="3"/>
        <v>4</v>
      </c>
      <c r="AU7" s="168">
        <f t="shared" si="3"/>
        <v>4</v>
      </c>
      <c r="AV7" s="168">
        <f t="shared" si="3"/>
        <v>4</v>
      </c>
      <c r="AW7" s="168">
        <f t="shared" si="3"/>
        <v>4</v>
      </c>
      <c r="AX7" s="168">
        <f t="shared" si="3"/>
        <v>4</v>
      </c>
      <c r="AY7" s="168">
        <f t="shared" si="3"/>
        <v>4</v>
      </c>
      <c r="AZ7" s="168">
        <f t="shared" si="3"/>
        <v>4</v>
      </c>
      <c r="BA7" s="168">
        <f t="shared" si="3"/>
        <v>4</v>
      </c>
      <c r="BB7" s="168">
        <f t="shared" si="3"/>
        <v>4</v>
      </c>
      <c r="BC7" s="168">
        <f t="shared" si="3"/>
        <v>4</v>
      </c>
      <c r="BD7" s="168">
        <f t="shared" si="3"/>
        <v>4</v>
      </c>
      <c r="BE7" s="168">
        <f t="shared" si="3"/>
        <v>5</v>
      </c>
      <c r="BF7" s="168">
        <f t="shared" si="3"/>
        <v>5</v>
      </c>
      <c r="BG7" s="168">
        <f t="shared" si="3"/>
        <v>5</v>
      </c>
      <c r="BH7" s="168">
        <f t="shared" si="3"/>
        <v>5</v>
      </c>
      <c r="BI7" s="168">
        <f t="shared" si="3"/>
        <v>5</v>
      </c>
      <c r="BJ7" s="168">
        <f t="shared" si="3"/>
        <v>5</v>
      </c>
      <c r="BK7" s="168">
        <f t="shared" si="3"/>
        <v>5</v>
      </c>
      <c r="BL7" s="168">
        <f t="shared" si="3"/>
        <v>5</v>
      </c>
      <c r="BM7" s="168">
        <f t="shared" si="3"/>
        <v>5</v>
      </c>
      <c r="BN7" s="168">
        <f t="shared" si="3"/>
        <v>5</v>
      </c>
      <c r="BO7" s="168">
        <f t="shared" si="3"/>
        <v>5</v>
      </c>
      <c r="BP7" s="168">
        <f t="shared" si="3"/>
        <v>5</v>
      </c>
    </row>
    <row r="8" ht="14.25" customHeight="1">
      <c r="A8" s="4"/>
      <c r="C8" s="221"/>
      <c r="D8" s="221"/>
      <c r="E8" s="222" t="s">
        <v>441</v>
      </c>
      <c r="F8" s="222" t="s">
        <v>442</v>
      </c>
      <c r="G8" s="222" t="s">
        <v>441</v>
      </c>
      <c r="H8" s="222" t="s">
        <v>442</v>
      </c>
      <c r="I8" s="223">
        <v>1.0</v>
      </c>
      <c r="J8" s="223">
        <f t="shared" ref="J8:BP8" si="4">+I8+1</f>
        <v>2</v>
      </c>
      <c r="K8" s="223">
        <f t="shared" si="4"/>
        <v>3</v>
      </c>
      <c r="L8" s="223">
        <f t="shared" si="4"/>
        <v>4</v>
      </c>
      <c r="M8" s="223">
        <f t="shared" si="4"/>
        <v>5</v>
      </c>
      <c r="N8" s="223">
        <f t="shared" si="4"/>
        <v>6</v>
      </c>
      <c r="O8" s="223">
        <f t="shared" si="4"/>
        <v>7</v>
      </c>
      <c r="P8" s="223">
        <f t="shared" si="4"/>
        <v>8</v>
      </c>
      <c r="Q8" s="223">
        <f t="shared" si="4"/>
        <v>9</v>
      </c>
      <c r="R8" s="223">
        <f t="shared" si="4"/>
        <v>10</v>
      </c>
      <c r="S8" s="223">
        <f t="shared" si="4"/>
        <v>11</v>
      </c>
      <c r="T8" s="223">
        <f t="shared" si="4"/>
        <v>12</v>
      </c>
      <c r="U8" s="223">
        <f t="shared" si="4"/>
        <v>13</v>
      </c>
      <c r="V8" s="223">
        <f t="shared" si="4"/>
        <v>14</v>
      </c>
      <c r="W8" s="223">
        <f t="shared" si="4"/>
        <v>15</v>
      </c>
      <c r="X8" s="223">
        <f t="shared" si="4"/>
        <v>16</v>
      </c>
      <c r="Y8" s="223">
        <f t="shared" si="4"/>
        <v>17</v>
      </c>
      <c r="Z8" s="223">
        <f t="shared" si="4"/>
        <v>18</v>
      </c>
      <c r="AA8" s="223">
        <f t="shared" si="4"/>
        <v>19</v>
      </c>
      <c r="AB8" s="223">
        <f t="shared" si="4"/>
        <v>20</v>
      </c>
      <c r="AC8" s="223">
        <f t="shared" si="4"/>
        <v>21</v>
      </c>
      <c r="AD8" s="223">
        <f t="shared" si="4"/>
        <v>22</v>
      </c>
      <c r="AE8" s="223">
        <f t="shared" si="4"/>
        <v>23</v>
      </c>
      <c r="AF8" s="223">
        <f t="shared" si="4"/>
        <v>24</v>
      </c>
      <c r="AG8" s="223">
        <f t="shared" si="4"/>
        <v>25</v>
      </c>
      <c r="AH8" s="223">
        <f t="shared" si="4"/>
        <v>26</v>
      </c>
      <c r="AI8" s="223">
        <f t="shared" si="4"/>
        <v>27</v>
      </c>
      <c r="AJ8" s="223">
        <f t="shared" si="4"/>
        <v>28</v>
      </c>
      <c r="AK8" s="223">
        <f t="shared" si="4"/>
        <v>29</v>
      </c>
      <c r="AL8" s="223">
        <f t="shared" si="4"/>
        <v>30</v>
      </c>
      <c r="AM8" s="223">
        <f t="shared" si="4"/>
        <v>31</v>
      </c>
      <c r="AN8" s="223">
        <f t="shared" si="4"/>
        <v>32</v>
      </c>
      <c r="AO8" s="223">
        <f t="shared" si="4"/>
        <v>33</v>
      </c>
      <c r="AP8" s="223">
        <f t="shared" si="4"/>
        <v>34</v>
      </c>
      <c r="AQ8" s="223">
        <f t="shared" si="4"/>
        <v>35</v>
      </c>
      <c r="AR8" s="223">
        <f t="shared" si="4"/>
        <v>36</v>
      </c>
      <c r="AS8" s="223">
        <f t="shared" si="4"/>
        <v>37</v>
      </c>
      <c r="AT8" s="223">
        <f t="shared" si="4"/>
        <v>38</v>
      </c>
      <c r="AU8" s="223">
        <f t="shared" si="4"/>
        <v>39</v>
      </c>
      <c r="AV8" s="223">
        <f t="shared" si="4"/>
        <v>40</v>
      </c>
      <c r="AW8" s="223">
        <f t="shared" si="4"/>
        <v>41</v>
      </c>
      <c r="AX8" s="223">
        <f t="shared" si="4"/>
        <v>42</v>
      </c>
      <c r="AY8" s="223">
        <f t="shared" si="4"/>
        <v>43</v>
      </c>
      <c r="AZ8" s="223">
        <f t="shared" si="4"/>
        <v>44</v>
      </c>
      <c r="BA8" s="223">
        <f t="shared" si="4"/>
        <v>45</v>
      </c>
      <c r="BB8" s="223">
        <f t="shared" si="4"/>
        <v>46</v>
      </c>
      <c r="BC8" s="223">
        <f t="shared" si="4"/>
        <v>47</v>
      </c>
      <c r="BD8" s="223">
        <f t="shared" si="4"/>
        <v>48</v>
      </c>
      <c r="BE8" s="223">
        <f t="shared" si="4"/>
        <v>49</v>
      </c>
      <c r="BF8" s="223">
        <f t="shared" si="4"/>
        <v>50</v>
      </c>
      <c r="BG8" s="223">
        <f t="shared" si="4"/>
        <v>51</v>
      </c>
      <c r="BH8" s="223">
        <f t="shared" si="4"/>
        <v>52</v>
      </c>
      <c r="BI8" s="223">
        <f t="shared" si="4"/>
        <v>53</v>
      </c>
      <c r="BJ8" s="223">
        <f t="shared" si="4"/>
        <v>54</v>
      </c>
      <c r="BK8" s="223">
        <f t="shared" si="4"/>
        <v>55</v>
      </c>
      <c r="BL8" s="223">
        <f t="shared" si="4"/>
        <v>56</v>
      </c>
      <c r="BM8" s="223">
        <f t="shared" si="4"/>
        <v>57</v>
      </c>
      <c r="BN8" s="223">
        <f t="shared" si="4"/>
        <v>58</v>
      </c>
      <c r="BO8" s="223">
        <f t="shared" si="4"/>
        <v>59</v>
      </c>
      <c r="BP8" s="223">
        <f t="shared" si="4"/>
        <v>60</v>
      </c>
      <c r="BR8" s="51">
        <v>46023.0</v>
      </c>
      <c r="BS8" s="51">
        <f t="shared" ref="BS8:DY8" si="5">+EDATE(BR8,1)</f>
        <v>46054</v>
      </c>
      <c r="BT8" s="51">
        <f t="shared" si="5"/>
        <v>46082</v>
      </c>
      <c r="BU8" s="51">
        <f t="shared" si="5"/>
        <v>46113</v>
      </c>
      <c r="BV8" s="51">
        <f t="shared" si="5"/>
        <v>46143</v>
      </c>
      <c r="BW8" s="51">
        <f t="shared" si="5"/>
        <v>46174</v>
      </c>
      <c r="BX8" s="51">
        <f t="shared" si="5"/>
        <v>46204</v>
      </c>
      <c r="BY8" s="51">
        <f t="shared" si="5"/>
        <v>46235</v>
      </c>
      <c r="BZ8" s="51">
        <f t="shared" si="5"/>
        <v>46266</v>
      </c>
      <c r="CA8" s="51">
        <f t="shared" si="5"/>
        <v>46296</v>
      </c>
      <c r="CB8" s="51">
        <f t="shared" si="5"/>
        <v>46327</v>
      </c>
      <c r="CC8" s="51">
        <f t="shared" si="5"/>
        <v>46357</v>
      </c>
      <c r="CD8" s="51">
        <f t="shared" si="5"/>
        <v>46388</v>
      </c>
      <c r="CE8" s="51">
        <f t="shared" si="5"/>
        <v>46419</v>
      </c>
      <c r="CF8" s="51">
        <f t="shared" si="5"/>
        <v>46447</v>
      </c>
      <c r="CG8" s="51">
        <f t="shared" si="5"/>
        <v>46478</v>
      </c>
      <c r="CH8" s="51">
        <f t="shared" si="5"/>
        <v>46508</v>
      </c>
      <c r="CI8" s="51">
        <f t="shared" si="5"/>
        <v>46539</v>
      </c>
      <c r="CJ8" s="51">
        <f t="shared" si="5"/>
        <v>46569</v>
      </c>
      <c r="CK8" s="51">
        <f t="shared" si="5"/>
        <v>46600</v>
      </c>
      <c r="CL8" s="51">
        <f t="shared" si="5"/>
        <v>46631</v>
      </c>
      <c r="CM8" s="51">
        <f t="shared" si="5"/>
        <v>46661</v>
      </c>
      <c r="CN8" s="51">
        <f t="shared" si="5"/>
        <v>46692</v>
      </c>
      <c r="CO8" s="51">
        <f t="shared" si="5"/>
        <v>46722</v>
      </c>
      <c r="CP8" s="51">
        <f t="shared" si="5"/>
        <v>46753</v>
      </c>
      <c r="CQ8" s="51">
        <f t="shared" si="5"/>
        <v>46784</v>
      </c>
      <c r="CR8" s="51">
        <f t="shared" si="5"/>
        <v>46813</v>
      </c>
      <c r="CS8" s="51">
        <f t="shared" si="5"/>
        <v>46844</v>
      </c>
      <c r="CT8" s="51">
        <f t="shared" si="5"/>
        <v>46874</v>
      </c>
      <c r="CU8" s="51">
        <f t="shared" si="5"/>
        <v>46905</v>
      </c>
      <c r="CV8" s="51">
        <f t="shared" si="5"/>
        <v>46935</v>
      </c>
      <c r="CW8" s="51">
        <f t="shared" si="5"/>
        <v>46966</v>
      </c>
      <c r="CX8" s="51">
        <f t="shared" si="5"/>
        <v>46997</v>
      </c>
      <c r="CY8" s="51">
        <f t="shared" si="5"/>
        <v>47027</v>
      </c>
      <c r="CZ8" s="51">
        <f t="shared" si="5"/>
        <v>47058</v>
      </c>
      <c r="DA8" s="51">
        <f t="shared" si="5"/>
        <v>47088</v>
      </c>
      <c r="DB8" s="51">
        <f t="shared" si="5"/>
        <v>47119</v>
      </c>
      <c r="DC8" s="51">
        <f t="shared" si="5"/>
        <v>47150</v>
      </c>
      <c r="DD8" s="51">
        <f t="shared" si="5"/>
        <v>47178</v>
      </c>
      <c r="DE8" s="51">
        <f t="shared" si="5"/>
        <v>47209</v>
      </c>
      <c r="DF8" s="51">
        <f t="shared" si="5"/>
        <v>47239</v>
      </c>
      <c r="DG8" s="51">
        <f t="shared" si="5"/>
        <v>47270</v>
      </c>
      <c r="DH8" s="51">
        <f t="shared" si="5"/>
        <v>47300</v>
      </c>
      <c r="DI8" s="51">
        <f t="shared" si="5"/>
        <v>47331</v>
      </c>
      <c r="DJ8" s="51">
        <f t="shared" si="5"/>
        <v>47362</v>
      </c>
      <c r="DK8" s="51">
        <f t="shared" si="5"/>
        <v>47392</v>
      </c>
      <c r="DL8" s="51">
        <f t="shared" si="5"/>
        <v>47423</v>
      </c>
      <c r="DM8" s="51">
        <f t="shared" si="5"/>
        <v>47453</v>
      </c>
      <c r="DN8" s="51">
        <f t="shared" si="5"/>
        <v>47484</v>
      </c>
      <c r="DO8" s="51">
        <f t="shared" si="5"/>
        <v>47515</v>
      </c>
      <c r="DP8" s="51">
        <f t="shared" si="5"/>
        <v>47543</v>
      </c>
      <c r="DQ8" s="51">
        <f t="shared" si="5"/>
        <v>47574</v>
      </c>
      <c r="DR8" s="51">
        <f t="shared" si="5"/>
        <v>47604</v>
      </c>
      <c r="DS8" s="51">
        <f t="shared" si="5"/>
        <v>47635</v>
      </c>
      <c r="DT8" s="51">
        <f t="shared" si="5"/>
        <v>47665</v>
      </c>
      <c r="DU8" s="51">
        <f t="shared" si="5"/>
        <v>47696</v>
      </c>
      <c r="DV8" s="51">
        <f t="shared" si="5"/>
        <v>47727</v>
      </c>
      <c r="DW8" s="51">
        <f t="shared" si="5"/>
        <v>47757</v>
      </c>
      <c r="DX8" s="51">
        <f t="shared" si="5"/>
        <v>47788</v>
      </c>
      <c r="DY8" s="51">
        <f t="shared" si="5"/>
        <v>47818</v>
      </c>
      <c r="DZ8" s="51"/>
      <c r="EA8" s="51"/>
      <c r="EB8" s="51"/>
    </row>
    <row r="9" ht="14.25" customHeight="1">
      <c r="A9" s="212"/>
      <c r="B9" s="212"/>
      <c r="C9" s="211"/>
      <c r="D9" s="211"/>
      <c r="E9" s="224"/>
      <c r="F9" s="224"/>
      <c r="G9" s="212"/>
      <c r="H9" s="212"/>
      <c r="I9" s="225">
        <v>1.0</v>
      </c>
      <c r="J9" s="225">
        <v>1.0</v>
      </c>
      <c r="K9" s="225">
        <v>1.0</v>
      </c>
      <c r="L9" s="225">
        <v>1.0</v>
      </c>
      <c r="M9" s="225">
        <v>1.0</v>
      </c>
      <c r="N9" s="225">
        <v>1.0</v>
      </c>
      <c r="O9" s="225">
        <v>1.0</v>
      </c>
      <c r="P9" s="225">
        <v>1.0</v>
      </c>
      <c r="Q9" s="225">
        <v>1.0</v>
      </c>
      <c r="R9" s="225">
        <v>1.0</v>
      </c>
      <c r="S9" s="225">
        <v>1.0</v>
      </c>
      <c r="T9" s="225">
        <v>1.0</v>
      </c>
      <c r="U9" s="226">
        <f t="shared" ref="U9:BP9" si="6">I9+$C$5</f>
        <v>1.1</v>
      </c>
      <c r="V9" s="226">
        <f t="shared" si="6"/>
        <v>1.1</v>
      </c>
      <c r="W9" s="226">
        <f t="shared" si="6"/>
        <v>1.1</v>
      </c>
      <c r="X9" s="226">
        <f t="shared" si="6"/>
        <v>1.1</v>
      </c>
      <c r="Y9" s="226">
        <f t="shared" si="6"/>
        <v>1.1</v>
      </c>
      <c r="Z9" s="226">
        <f t="shared" si="6"/>
        <v>1.1</v>
      </c>
      <c r="AA9" s="226">
        <f t="shared" si="6"/>
        <v>1.1</v>
      </c>
      <c r="AB9" s="226">
        <f t="shared" si="6"/>
        <v>1.1</v>
      </c>
      <c r="AC9" s="226">
        <f t="shared" si="6"/>
        <v>1.1</v>
      </c>
      <c r="AD9" s="226">
        <f t="shared" si="6"/>
        <v>1.1</v>
      </c>
      <c r="AE9" s="226">
        <f t="shared" si="6"/>
        <v>1.1</v>
      </c>
      <c r="AF9" s="226">
        <f t="shared" si="6"/>
        <v>1.1</v>
      </c>
      <c r="AG9" s="226">
        <f t="shared" si="6"/>
        <v>1.2</v>
      </c>
      <c r="AH9" s="226">
        <f t="shared" si="6"/>
        <v>1.2</v>
      </c>
      <c r="AI9" s="226">
        <f t="shared" si="6"/>
        <v>1.2</v>
      </c>
      <c r="AJ9" s="226">
        <f t="shared" si="6"/>
        <v>1.2</v>
      </c>
      <c r="AK9" s="226">
        <f t="shared" si="6"/>
        <v>1.2</v>
      </c>
      <c r="AL9" s="226">
        <f t="shared" si="6"/>
        <v>1.2</v>
      </c>
      <c r="AM9" s="226">
        <f t="shared" si="6"/>
        <v>1.2</v>
      </c>
      <c r="AN9" s="226">
        <f t="shared" si="6"/>
        <v>1.2</v>
      </c>
      <c r="AO9" s="226">
        <f t="shared" si="6"/>
        <v>1.2</v>
      </c>
      <c r="AP9" s="226">
        <f t="shared" si="6"/>
        <v>1.2</v>
      </c>
      <c r="AQ9" s="226">
        <f t="shared" si="6"/>
        <v>1.2</v>
      </c>
      <c r="AR9" s="226">
        <f t="shared" si="6"/>
        <v>1.2</v>
      </c>
      <c r="AS9" s="226">
        <f t="shared" si="6"/>
        <v>1.3</v>
      </c>
      <c r="AT9" s="226">
        <f t="shared" si="6"/>
        <v>1.3</v>
      </c>
      <c r="AU9" s="226">
        <f t="shared" si="6"/>
        <v>1.3</v>
      </c>
      <c r="AV9" s="226">
        <f t="shared" si="6"/>
        <v>1.3</v>
      </c>
      <c r="AW9" s="226">
        <f t="shared" si="6"/>
        <v>1.3</v>
      </c>
      <c r="AX9" s="226">
        <f t="shared" si="6"/>
        <v>1.3</v>
      </c>
      <c r="AY9" s="226">
        <f t="shared" si="6"/>
        <v>1.3</v>
      </c>
      <c r="AZ9" s="226">
        <f t="shared" si="6"/>
        <v>1.3</v>
      </c>
      <c r="BA9" s="226">
        <f t="shared" si="6"/>
        <v>1.3</v>
      </c>
      <c r="BB9" s="226">
        <f t="shared" si="6"/>
        <v>1.3</v>
      </c>
      <c r="BC9" s="226">
        <f t="shared" si="6"/>
        <v>1.3</v>
      </c>
      <c r="BD9" s="226">
        <f t="shared" si="6"/>
        <v>1.3</v>
      </c>
      <c r="BE9" s="226">
        <f t="shared" si="6"/>
        <v>1.4</v>
      </c>
      <c r="BF9" s="226">
        <f t="shared" si="6"/>
        <v>1.4</v>
      </c>
      <c r="BG9" s="226">
        <f t="shared" si="6"/>
        <v>1.4</v>
      </c>
      <c r="BH9" s="226">
        <f t="shared" si="6"/>
        <v>1.4</v>
      </c>
      <c r="BI9" s="226">
        <f t="shared" si="6"/>
        <v>1.4</v>
      </c>
      <c r="BJ9" s="226">
        <f t="shared" si="6"/>
        <v>1.4</v>
      </c>
      <c r="BK9" s="226">
        <f t="shared" si="6"/>
        <v>1.4</v>
      </c>
      <c r="BL9" s="226">
        <f t="shared" si="6"/>
        <v>1.4</v>
      </c>
      <c r="BM9" s="226">
        <f t="shared" si="6"/>
        <v>1.4</v>
      </c>
      <c r="BN9" s="226">
        <f t="shared" si="6"/>
        <v>1.4</v>
      </c>
      <c r="BO9" s="226">
        <f t="shared" si="6"/>
        <v>1.4</v>
      </c>
      <c r="BP9" s="226">
        <f t="shared" si="6"/>
        <v>1.4</v>
      </c>
    </row>
    <row r="10" ht="14.25" customHeight="1">
      <c r="A10" s="212"/>
      <c r="B10" s="227" t="s">
        <v>443</v>
      </c>
      <c r="C10" s="221" t="s">
        <v>444</v>
      </c>
      <c r="D10" s="221" t="s">
        <v>445</v>
      </c>
      <c r="E10" s="212"/>
      <c r="F10" s="220"/>
      <c r="G10" s="227"/>
      <c r="H10" s="227"/>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row>
    <row r="11" ht="14.25" customHeight="1">
      <c r="A11" s="212"/>
      <c r="B11" s="220" t="s">
        <v>446</v>
      </c>
      <c r="C11" s="228" t="s">
        <v>447</v>
      </c>
      <c r="D11" s="228" t="s">
        <v>448</v>
      </c>
      <c r="E11" s="229">
        <v>125000.0</v>
      </c>
      <c r="F11" s="230">
        <v>1.0</v>
      </c>
      <c r="G11" s="229">
        <f>+E11*3</f>
        <v>375000</v>
      </c>
      <c r="H11" s="230">
        <v>37.0</v>
      </c>
      <c r="I11" s="231">
        <f t="shared" ref="I11:BP11" si="7">+IF(I$8&lt;$F11,0,IF(I$8&lt;$H11,$E11/12,$G11/12))*I$9</f>
        <v>10416.66667</v>
      </c>
      <c r="J11" s="231">
        <f t="shared" si="7"/>
        <v>10416.66667</v>
      </c>
      <c r="K11" s="231">
        <f t="shared" si="7"/>
        <v>10416.66667</v>
      </c>
      <c r="L11" s="231">
        <f t="shared" si="7"/>
        <v>10416.66667</v>
      </c>
      <c r="M11" s="231">
        <f t="shared" si="7"/>
        <v>10416.66667</v>
      </c>
      <c r="N11" s="231">
        <f t="shared" si="7"/>
        <v>10416.66667</v>
      </c>
      <c r="O11" s="231">
        <f t="shared" si="7"/>
        <v>10416.66667</v>
      </c>
      <c r="P11" s="231">
        <f t="shared" si="7"/>
        <v>10416.66667</v>
      </c>
      <c r="Q11" s="231">
        <f t="shared" si="7"/>
        <v>10416.66667</v>
      </c>
      <c r="R11" s="231">
        <f t="shared" si="7"/>
        <v>10416.66667</v>
      </c>
      <c r="S11" s="231">
        <f t="shared" si="7"/>
        <v>10416.66667</v>
      </c>
      <c r="T11" s="231">
        <f t="shared" si="7"/>
        <v>10416.66667</v>
      </c>
      <c r="U11" s="231">
        <f t="shared" si="7"/>
        <v>11458.33333</v>
      </c>
      <c r="V11" s="231">
        <f t="shared" si="7"/>
        <v>11458.33333</v>
      </c>
      <c r="W11" s="231">
        <f t="shared" si="7"/>
        <v>11458.33333</v>
      </c>
      <c r="X11" s="231">
        <f t="shared" si="7"/>
        <v>11458.33333</v>
      </c>
      <c r="Y11" s="231">
        <f t="shared" si="7"/>
        <v>11458.33333</v>
      </c>
      <c r="Z11" s="231">
        <f t="shared" si="7"/>
        <v>11458.33333</v>
      </c>
      <c r="AA11" s="231">
        <f t="shared" si="7"/>
        <v>11458.33333</v>
      </c>
      <c r="AB11" s="231">
        <f t="shared" si="7"/>
        <v>11458.33333</v>
      </c>
      <c r="AC11" s="231">
        <f t="shared" si="7"/>
        <v>11458.33333</v>
      </c>
      <c r="AD11" s="231">
        <f t="shared" si="7"/>
        <v>11458.33333</v>
      </c>
      <c r="AE11" s="231">
        <f t="shared" si="7"/>
        <v>11458.33333</v>
      </c>
      <c r="AF11" s="231">
        <f t="shared" si="7"/>
        <v>11458.33333</v>
      </c>
      <c r="AG11" s="231">
        <f t="shared" si="7"/>
        <v>12500</v>
      </c>
      <c r="AH11" s="231">
        <f t="shared" si="7"/>
        <v>12500</v>
      </c>
      <c r="AI11" s="231">
        <f t="shared" si="7"/>
        <v>12500</v>
      </c>
      <c r="AJ11" s="231">
        <f t="shared" si="7"/>
        <v>12500</v>
      </c>
      <c r="AK11" s="231">
        <f t="shared" si="7"/>
        <v>12500</v>
      </c>
      <c r="AL11" s="231">
        <f t="shared" si="7"/>
        <v>12500</v>
      </c>
      <c r="AM11" s="231">
        <f t="shared" si="7"/>
        <v>12500</v>
      </c>
      <c r="AN11" s="231">
        <f t="shared" si="7"/>
        <v>12500</v>
      </c>
      <c r="AO11" s="231">
        <f t="shared" si="7"/>
        <v>12500</v>
      </c>
      <c r="AP11" s="231">
        <f t="shared" si="7"/>
        <v>12500</v>
      </c>
      <c r="AQ11" s="231">
        <f t="shared" si="7"/>
        <v>12500</v>
      </c>
      <c r="AR11" s="231">
        <f t="shared" si="7"/>
        <v>12500</v>
      </c>
      <c r="AS11" s="231">
        <f t="shared" si="7"/>
        <v>40625</v>
      </c>
      <c r="AT11" s="231">
        <f t="shared" si="7"/>
        <v>40625</v>
      </c>
      <c r="AU11" s="231">
        <f t="shared" si="7"/>
        <v>40625</v>
      </c>
      <c r="AV11" s="231">
        <f t="shared" si="7"/>
        <v>40625</v>
      </c>
      <c r="AW11" s="231">
        <f t="shared" si="7"/>
        <v>40625</v>
      </c>
      <c r="AX11" s="231">
        <f t="shared" si="7"/>
        <v>40625</v>
      </c>
      <c r="AY11" s="231">
        <f t="shared" si="7"/>
        <v>40625</v>
      </c>
      <c r="AZ11" s="231">
        <f t="shared" si="7"/>
        <v>40625</v>
      </c>
      <c r="BA11" s="231">
        <f t="shared" si="7"/>
        <v>40625</v>
      </c>
      <c r="BB11" s="231">
        <f t="shared" si="7"/>
        <v>40625</v>
      </c>
      <c r="BC11" s="231">
        <f t="shared" si="7"/>
        <v>40625</v>
      </c>
      <c r="BD11" s="231">
        <f t="shared" si="7"/>
        <v>40625</v>
      </c>
      <c r="BE11" s="231">
        <f t="shared" si="7"/>
        <v>43750</v>
      </c>
      <c r="BF11" s="231">
        <f t="shared" si="7"/>
        <v>43750</v>
      </c>
      <c r="BG11" s="231">
        <f t="shared" si="7"/>
        <v>43750</v>
      </c>
      <c r="BH11" s="231">
        <f t="shared" si="7"/>
        <v>43750</v>
      </c>
      <c r="BI11" s="231">
        <f t="shared" si="7"/>
        <v>43750</v>
      </c>
      <c r="BJ11" s="231">
        <f t="shared" si="7"/>
        <v>43750</v>
      </c>
      <c r="BK11" s="231">
        <f t="shared" si="7"/>
        <v>43750</v>
      </c>
      <c r="BL11" s="231">
        <f t="shared" si="7"/>
        <v>43750</v>
      </c>
      <c r="BM11" s="231">
        <f t="shared" si="7"/>
        <v>43750</v>
      </c>
      <c r="BN11" s="231">
        <f t="shared" si="7"/>
        <v>43750</v>
      </c>
      <c r="BO11" s="231">
        <f t="shared" si="7"/>
        <v>43750</v>
      </c>
      <c r="BP11" s="231">
        <f t="shared" si="7"/>
        <v>43750</v>
      </c>
      <c r="BR11" s="232">
        <f t="shared" ref="BR11:DY11" si="8">+IF(I11&gt;0,1,0)</f>
        <v>1</v>
      </c>
      <c r="BS11" s="232">
        <f t="shared" si="8"/>
        <v>1</v>
      </c>
      <c r="BT11" s="232">
        <f t="shared" si="8"/>
        <v>1</v>
      </c>
      <c r="BU11" s="232">
        <f t="shared" si="8"/>
        <v>1</v>
      </c>
      <c r="BV11" s="232">
        <f t="shared" si="8"/>
        <v>1</v>
      </c>
      <c r="BW11" s="232">
        <f t="shared" si="8"/>
        <v>1</v>
      </c>
      <c r="BX11" s="232">
        <f t="shared" si="8"/>
        <v>1</v>
      </c>
      <c r="BY11" s="232">
        <f t="shared" si="8"/>
        <v>1</v>
      </c>
      <c r="BZ11" s="232">
        <f t="shared" si="8"/>
        <v>1</v>
      </c>
      <c r="CA11" s="232">
        <f t="shared" si="8"/>
        <v>1</v>
      </c>
      <c r="CB11" s="232">
        <f t="shared" si="8"/>
        <v>1</v>
      </c>
      <c r="CC11" s="232">
        <f t="shared" si="8"/>
        <v>1</v>
      </c>
      <c r="CD11" s="232">
        <f t="shared" si="8"/>
        <v>1</v>
      </c>
      <c r="CE11" s="232">
        <f t="shared" si="8"/>
        <v>1</v>
      </c>
      <c r="CF11" s="232">
        <f t="shared" si="8"/>
        <v>1</v>
      </c>
      <c r="CG11" s="232">
        <f t="shared" si="8"/>
        <v>1</v>
      </c>
      <c r="CH11" s="232">
        <f t="shared" si="8"/>
        <v>1</v>
      </c>
      <c r="CI11" s="232">
        <f t="shared" si="8"/>
        <v>1</v>
      </c>
      <c r="CJ11" s="232">
        <f t="shared" si="8"/>
        <v>1</v>
      </c>
      <c r="CK11" s="232">
        <f t="shared" si="8"/>
        <v>1</v>
      </c>
      <c r="CL11" s="232">
        <f t="shared" si="8"/>
        <v>1</v>
      </c>
      <c r="CM11" s="232">
        <f t="shared" si="8"/>
        <v>1</v>
      </c>
      <c r="CN11" s="232">
        <f t="shared" si="8"/>
        <v>1</v>
      </c>
      <c r="CO11" s="232">
        <f t="shared" si="8"/>
        <v>1</v>
      </c>
      <c r="CP11" s="232">
        <f t="shared" si="8"/>
        <v>1</v>
      </c>
      <c r="CQ11" s="232">
        <f t="shared" si="8"/>
        <v>1</v>
      </c>
      <c r="CR11" s="232">
        <f t="shared" si="8"/>
        <v>1</v>
      </c>
      <c r="CS11" s="232">
        <f t="shared" si="8"/>
        <v>1</v>
      </c>
      <c r="CT11" s="232">
        <f t="shared" si="8"/>
        <v>1</v>
      </c>
      <c r="CU11" s="232">
        <f t="shared" si="8"/>
        <v>1</v>
      </c>
      <c r="CV11" s="232">
        <f t="shared" si="8"/>
        <v>1</v>
      </c>
      <c r="CW11" s="232">
        <f t="shared" si="8"/>
        <v>1</v>
      </c>
      <c r="CX11" s="232">
        <f t="shared" si="8"/>
        <v>1</v>
      </c>
      <c r="CY11" s="232">
        <f t="shared" si="8"/>
        <v>1</v>
      </c>
      <c r="CZ11" s="232">
        <f t="shared" si="8"/>
        <v>1</v>
      </c>
      <c r="DA11" s="232">
        <f t="shared" si="8"/>
        <v>1</v>
      </c>
      <c r="DB11" s="232">
        <f t="shared" si="8"/>
        <v>1</v>
      </c>
      <c r="DC11" s="232">
        <f t="shared" si="8"/>
        <v>1</v>
      </c>
      <c r="DD11" s="232">
        <f t="shared" si="8"/>
        <v>1</v>
      </c>
      <c r="DE11" s="232">
        <f t="shared" si="8"/>
        <v>1</v>
      </c>
      <c r="DF11" s="232">
        <f t="shared" si="8"/>
        <v>1</v>
      </c>
      <c r="DG11" s="232">
        <f t="shared" si="8"/>
        <v>1</v>
      </c>
      <c r="DH11" s="232">
        <f t="shared" si="8"/>
        <v>1</v>
      </c>
      <c r="DI11" s="232">
        <f t="shared" si="8"/>
        <v>1</v>
      </c>
      <c r="DJ11" s="232">
        <f t="shared" si="8"/>
        <v>1</v>
      </c>
      <c r="DK11" s="232">
        <f t="shared" si="8"/>
        <v>1</v>
      </c>
      <c r="DL11" s="232">
        <f t="shared" si="8"/>
        <v>1</v>
      </c>
      <c r="DM11" s="232">
        <f t="shared" si="8"/>
        <v>1</v>
      </c>
      <c r="DN11" s="232">
        <f t="shared" si="8"/>
        <v>1</v>
      </c>
      <c r="DO11" s="232">
        <f t="shared" si="8"/>
        <v>1</v>
      </c>
      <c r="DP11" s="232">
        <f t="shared" si="8"/>
        <v>1</v>
      </c>
      <c r="DQ11" s="232">
        <f t="shared" si="8"/>
        <v>1</v>
      </c>
      <c r="DR11" s="232">
        <f t="shared" si="8"/>
        <v>1</v>
      </c>
      <c r="DS11" s="232">
        <f t="shared" si="8"/>
        <v>1</v>
      </c>
      <c r="DT11" s="232">
        <f t="shared" si="8"/>
        <v>1</v>
      </c>
      <c r="DU11" s="232">
        <f t="shared" si="8"/>
        <v>1</v>
      </c>
      <c r="DV11" s="232">
        <f t="shared" si="8"/>
        <v>1</v>
      </c>
      <c r="DW11" s="232">
        <f t="shared" si="8"/>
        <v>1</v>
      </c>
      <c r="DX11" s="232">
        <f t="shared" si="8"/>
        <v>1</v>
      </c>
      <c r="DY11" s="232">
        <f t="shared" si="8"/>
        <v>1</v>
      </c>
    </row>
    <row r="12" ht="14.25" customHeight="1">
      <c r="A12" s="212"/>
      <c r="B12" s="220" t="s">
        <v>449</v>
      </c>
      <c r="C12" s="228" t="s">
        <v>447</v>
      </c>
      <c r="D12" s="228" t="s">
        <v>448</v>
      </c>
      <c r="E12" s="229">
        <v>125000.0</v>
      </c>
      <c r="F12" s="230">
        <v>1.0</v>
      </c>
      <c r="G12" s="229">
        <f t="shared" ref="G12:G16" si="11">+E12*1.25</f>
        <v>156250</v>
      </c>
      <c r="H12" s="230">
        <f t="shared" ref="H12:H16" si="12">+F12+12</f>
        <v>13</v>
      </c>
      <c r="I12" s="231">
        <f t="shared" ref="I12:BP12" si="9">+IF(I$8&lt;$F12,0,IF(I$8&lt;$H12,$E12/12,$G12/12))*I$9</f>
        <v>10416.66667</v>
      </c>
      <c r="J12" s="231">
        <f t="shared" si="9"/>
        <v>10416.66667</v>
      </c>
      <c r="K12" s="231">
        <f t="shared" si="9"/>
        <v>10416.66667</v>
      </c>
      <c r="L12" s="231">
        <f t="shared" si="9"/>
        <v>10416.66667</v>
      </c>
      <c r="M12" s="231">
        <f t="shared" si="9"/>
        <v>10416.66667</v>
      </c>
      <c r="N12" s="231">
        <f t="shared" si="9"/>
        <v>10416.66667</v>
      </c>
      <c r="O12" s="231">
        <f t="shared" si="9"/>
        <v>10416.66667</v>
      </c>
      <c r="P12" s="231">
        <f t="shared" si="9"/>
        <v>10416.66667</v>
      </c>
      <c r="Q12" s="231">
        <f t="shared" si="9"/>
        <v>10416.66667</v>
      </c>
      <c r="R12" s="231">
        <f t="shared" si="9"/>
        <v>10416.66667</v>
      </c>
      <c r="S12" s="231">
        <f t="shared" si="9"/>
        <v>10416.66667</v>
      </c>
      <c r="T12" s="231">
        <f t="shared" si="9"/>
        <v>10416.66667</v>
      </c>
      <c r="U12" s="231">
        <f t="shared" si="9"/>
        <v>14322.91667</v>
      </c>
      <c r="V12" s="231">
        <f t="shared" si="9"/>
        <v>14322.91667</v>
      </c>
      <c r="W12" s="231">
        <f t="shared" si="9"/>
        <v>14322.91667</v>
      </c>
      <c r="X12" s="231">
        <f t="shared" si="9"/>
        <v>14322.91667</v>
      </c>
      <c r="Y12" s="231">
        <f t="shared" si="9"/>
        <v>14322.91667</v>
      </c>
      <c r="Z12" s="231">
        <f t="shared" si="9"/>
        <v>14322.91667</v>
      </c>
      <c r="AA12" s="231">
        <f t="shared" si="9"/>
        <v>14322.91667</v>
      </c>
      <c r="AB12" s="231">
        <f t="shared" si="9"/>
        <v>14322.91667</v>
      </c>
      <c r="AC12" s="231">
        <f t="shared" si="9"/>
        <v>14322.91667</v>
      </c>
      <c r="AD12" s="231">
        <f t="shared" si="9"/>
        <v>14322.91667</v>
      </c>
      <c r="AE12" s="231">
        <f t="shared" si="9"/>
        <v>14322.91667</v>
      </c>
      <c r="AF12" s="231">
        <f t="shared" si="9"/>
        <v>14322.91667</v>
      </c>
      <c r="AG12" s="231">
        <f t="shared" si="9"/>
        <v>15625</v>
      </c>
      <c r="AH12" s="231">
        <f t="shared" si="9"/>
        <v>15625</v>
      </c>
      <c r="AI12" s="231">
        <f t="shared" si="9"/>
        <v>15625</v>
      </c>
      <c r="AJ12" s="231">
        <f t="shared" si="9"/>
        <v>15625</v>
      </c>
      <c r="AK12" s="231">
        <f t="shared" si="9"/>
        <v>15625</v>
      </c>
      <c r="AL12" s="231">
        <f t="shared" si="9"/>
        <v>15625</v>
      </c>
      <c r="AM12" s="231">
        <f t="shared" si="9"/>
        <v>15625</v>
      </c>
      <c r="AN12" s="231">
        <f t="shared" si="9"/>
        <v>15625</v>
      </c>
      <c r="AO12" s="231">
        <f t="shared" si="9"/>
        <v>15625</v>
      </c>
      <c r="AP12" s="231">
        <f t="shared" si="9"/>
        <v>15625</v>
      </c>
      <c r="AQ12" s="231">
        <f t="shared" si="9"/>
        <v>15625</v>
      </c>
      <c r="AR12" s="231">
        <f t="shared" si="9"/>
        <v>15625</v>
      </c>
      <c r="AS12" s="231">
        <f t="shared" si="9"/>
        <v>16927.08333</v>
      </c>
      <c r="AT12" s="231">
        <f t="shared" si="9"/>
        <v>16927.08333</v>
      </c>
      <c r="AU12" s="231">
        <f t="shared" si="9"/>
        <v>16927.08333</v>
      </c>
      <c r="AV12" s="231">
        <f t="shared" si="9"/>
        <v>16927.08333</v>
      </c>
      <c r="AW12" s="231">
        <f t="shared" si="9"/>
        <v>16927.08333</v>
      </c>
      <c r="AX12" s="231">
        <f t="shared" si="9"/>
        <v>16927.08333</v>
      </c>
      <c r="AY12" s="231">
        <f t="shared" si="9"/>
        <v>16927.08333</v>
      </c>
      <c r="AZ12" s="231">
        <f t="shared" si="9"/>
        <v>16927.08333</v>
      </c>
      <c r="BA12" s="231">
        <f t="shared" si="9"/>
        <v>16927.08333</v>
      </c>
      <c r="BB12" s="231">
        <f t="shared" si="9"/>
        <v>16927.08333</v>
      </c>
      <c r="BC12" s="231">
        <f t="shared" si="9"/>
        <v>16927.08333</v>
      </c>
      <c r="BD12" s="231">
        <f t="shared" si="9"/>
        <v>16927.08333</v>
      </c>
      <c r="BE12" s="231">
        <f t="shared" si="9"/>
        <v>18229.16667</v>
      </c>
      <c r="BF12" s="231">
        <f t="shared" si="9"/>
        <v>18229.16667</v>
      </c>
      <c r="BG12" s="231">
        <f t="shared" si="9"/>
        <v>18229.16667</v>
      </c>
      <c r="BH12" s="231">
        <f t="shared" si="9"/>
        <v>18229.16667</v>
      </c>
      <c r="BI12" s="231">
        <f t="shared" si="9"/>
        <v>18229.16667</v>
      </c>
      <c r="BJ12" s="231">
        <f t="shared" si="9"/>
        <v>18229.16667</v>
      </c>
      <c r="BK12" s="231">
        <f t="shared" si="9"/>
        <v>18229.16667</v>
      </c>
      <c r="BL12" s="231">
        <f t="shared" si="9"/>
        <v>18229.16667</v>
      </c>
      <c r="BM12" s="231">
        <f t="shared" si="9"/>
        <v>18229.16667</v>
      </c>
      <c r="BN12" s="231">
        <f t="shared" si="9"/>
        <v>18229.16667</v>
      </c>
      <c r="BO12" s="231">
        <f t="shared" si="9"/>
        <v>18229.16667</v>
      </c>
      <c r="BP12" s="231">
        <f t="shared" si="9"/>
        <v>18229.16667</v>
      </c>
      <c r="BR12" s="232">
        <f t="shared" ref="BR12:DY12" si="10">+IF(I12&gt;0,1,0)</f>
        <v>1</v>
      </c>
      <c r="BS12" s="232">
        <f t="shared" si="10"/>
        <v>1</v>
      </c>
      <c r="BT12" s="232">
        <f t="shared" si="10"/>
        <v>1</v>
      </c>
      <c r="BU12" s="232">
        <f t="shared" si="10"/>
        <v>1</v>
      </c>
      <c r="BV12" s="232">
        <f t="shared" si="10"/>
        <v>1</v>
      </c>
      <c r="BW12" s="232">
        <f t="shared" si="10"/>
        <v>1</v>
      </c>
      <c r="BX12" s="232">
        <f t="shared" si="10"/>
        <v>1</v>
      </c>
      <c r="BY12" s="232">
        <f t="shared" si="10"/>
        <v>1</v>
      </c>
      <c r="BZ12" s="232">
        <f t="shared" si="10"/>
        <v>1</v>
      </c>
      <c r="CA12" s="232">
        <f t="shared" si="10"/>
        <v>1</v>
      </c>
      <c r="CB12" s="232">
        <f t="shared" si="10"/>
        <v>1</v>
      </c>
      <c r="CC12" s="232">
        <f t="shared" si="10"/>
        <v>1</v>
      </c>
      <c r="CD12" s="232">
        <f t="shared" si="10"/>
        <v>1</v>
      </c>
      <c r="CE12" s="232">
        <f t="shared" si="10"/>
        <v>1</v>
      </c>
      <c r="CF12" s="232">
        <f t="shared" si="10"/>
        <v>1</v>
      </c>
      <c r="CG12" s="232">
        <f t="shared" si="10"/>
        <v>1</v>
      </c>
      <c r="CH12" s="232">
        <f t="shared" si="10"/>
        <v>1</v>
      </c>
      <c r="CI12" s="232">
        <f t="shared" si="10"/>
        <v>1</v>
      </c>
      <c r="CJ12" s="232">
        <f t="shared" si="10"/>
        <v>1</v>
      </c>
      <c r="CK12" s="232">
        <f t="shared" si="10"/>
        <v>1</v>
      </c>
      <c r="CL12" s="232">
        <f t="shared" si="10"/>
        <v>1</v>
      </c>
      <c r="CM12" s="232">
        <f t="shared" si="10"/>
        <v>1</v>
      </c>
      <c r="CN12" s="232">
        <f t="shared" si="10"/>
        <v>1</v>
      </c>
      <c r="CO12" s="232">
        <f t="shared" si="10"/>
        <v>1</v>
      </c>
      <c r="CP12" s="232">
        <f t="shared" si="10"/>
        <v>1</v>
      </c>
      <c r="CQ12" s="232">
        <f t="shared" si="10"/>
        <v>1</v>
      </c>
      <c r="CR12" s="232">
        <f t="shared" si="10"/>
        <v>1</v>
      </c>
      <c r="CS12" s="232">
        <f t="shared" si="10"/>
        <v>1</v>
      </c>
      <c r="CT12" s="232">
        <f t="shared" si="10"/>
        <v>1</v>
      </c>
      <c r="CU12" s="232">
        <f t="shared" si="10"/>
        <v>1</v>
      </c>
      <c r="CV12" s="232">
        <f t="shared" si="10"/>
        <v>1</v>
      </c>
      <c r="CW12" s="232">
        <f t="shared" si="10"/>
        <v>1</v>
      </c>
      <c r="CX12" s="232">
        <f t="shared" si="10"/>
        <v>1</v>
      </c>
      <c r="CY12" s="232">
        <f t="shared" si="10"/>
        <v>1</v>
      </c>
      <c r="CZ12" s="232">
        <f t="shared" si="10"/>
        <v>1</v>
      </c>
      <c r="DA12" s="232">
        <f t="shared" si="10"/>
        <v>1</v>
      </c>
      <c r="DB12" s="232">
        <f t="shared" si="10"/>
        <v>1</v>
      </c>
      <c r="DC12" s="232">
        <f t="shared" si="10"/>
        <v>1</v>
      </c>
      <c r="DD12" s="232">
        <f t="shared" si="10"/>
        <v>1</v>
      </c>
      <c r="DE12" s="232">
        <f t="shared" si="10"/>
        <v>1</v>
      </c>
      <c r="DF12" s="232">
        <f t="shared" si="10"/>
        <v>1</v>
      </c>
      <c r="DG12" s="232">
        <f t="shared" si="10"/>
        <v>1</v>
      </c>
      <c r="DH12" s="232">
        <f t="shared" si="10"/>
        <v>1</v>
      </c>
      <c r="DI12" s="232">
        <f t="shared" si="10"/>
        <v>1</v>
      </c>
      <c r="DJ12" s="232">
        <f t="shared" si="10"/>
        <v>1</v>
      </c>
      <c r="DK12" s="232">
        <f t="shared" si="10"/>
        <v>1</v>
      </c>
      <c r="DL12" s="232">
        <f t="shared" si="10"/>
        <v>1</v>
      </c>
      <c r="DM12" s="232">
        <f t="shared" si="10"/>
        <v>1</v>
      </c>
      <c r="DN12" s="232">
        <f t="shared" si="10"/>
        <v>1</v>
      </c>
      <c r="DO12" s="232">
        <f t="shared" si="10"/>
        <v>1</v>
      </c>
      <c r="DP12" s="232">
        <f t="shared" si="10"/>
        <v>1</v>
      </c>
      <c r="DQ12" s="232">
        <f t="shared" si="10"/>
        <v>1</v>
      </c>
      <c r="DR12" s="232">
        <f t="shared" si="10"/>
        <v>1</v>
      </c>
      <c r="DS12" s="232">
        <f t="shared" si="10"/>
        <v>1</v>
      </c>
      <c r="DT12" s="232">
        <f t="shared" si="10"/>
        <v>1</v>
      </c>
      <c r="DU12" s="232">
        <f t="shared" si="10"/>
        <v>1</v>
      </c>
      <c r="DV12" s="232">
        <f t="shared" si="10"/>
        <v>1</v>
      </c>
      <c r="DW12" s="232">
        <f t="shared" si="10"/>
        <v>1</v>
      </c>
      <c r="DX12" s="232">
        <f t="shared" si="10"/>
        <v>1</v>
      </c>
      <c r="DY12" s="232">
        <f t="shared" si="10"/>
        <v>1</v>
      </c>
    </row>
    <row r="13" ht="14.25" customHeight="1">
      <c r="A13" s="212"/>
      <c r="B13" s="220" t="s">
        <v>450</v>
      </c>
      <c r="C13" s="228" t="s">
        <v>447</v>
      </c>
      <c r="D13" s="228" t="s">
        <v>448</v>
      </c>
      <c r="E13" s="229">
        <v>125000.0</v>
      </c>
      <c r="F13" s="230">
        <v>9.0</v>
      </c>
      <c r="G13" s="229">
        <f t="shared" si="11"/>
        <v>156250</v>
      </c>
      <c r="H13" s="230">
        <f t="shared" si="12"/>
        <v>21</v>
      </c>
      <c r="I13" s="231">
        <f t="shared" ref="I13:BP13" si="13">+IF(I$8&lt;$F13,0,IF(I$8&lt;$H13,$E13/12,$G13/12))*I$9</f>
        <v>0</v>
      </c>
      <c r="J13" s="231">
        <f t="shared" si="13"/>
        <v>0</v>
      </c>
      <c r="K13" s="231">
        <f t="shared" si="13"/>
        <v>0</v>
      </c>
      <c r="L13" s="231">
        <f t="shared" si="13"/>
        <v>0</v>
      </c>
      <c r="M13" s="231">
        <f t="shared" si="13"/>
        <v>0</v>
      </c>
      <c r="N13" s="231">
        <f t="shared" si="13"/>
        <v>0</v>
      </c>
      <c r="O13" s="231">
        <f t="shared" si="13"/>
        <v>0</v>
      </c>
      <c r="P13" s="231">
        <f t="shared" si="13"/>
        <v>0</v>
      </c>
      <c r="Q13" s="231">
        <f t="shared" si="13"/>
        <v>10416.66667</v>
      </c>
      <c r="R13" s="231">
        <f t="shared" si="13"/>
        <v>10416.66667</v>
      </c>
      <c r="S13" s="231">
        <f t="shared" si="13"/>
        <v>10416.66667</v>
      </c>
      <c r="T13" s="231">
        <f t="shared" si="13"/>
        <v>10416.66667</v>
      </c>
      <c r="U13" s="231">
        <f t="shared" si="13"/>
        <v>11458.33333</v>
      </c>
      <c r="V13" s="231">
        <f t="shared" si="13"/>
        <v>11458.33333</v>
      </c>
      <c r="W13" s="231">
        <f t="shared" si="13"/>
        <v>11458.33333</v>
      </c>
      <c r="X13" s="231">
        <f t="shared" si="13"/>
        <v>11458.33333</v>
      </c>
      <c r="Y13" s="231">
        <f t="shared" si="13"/>
        <v>11458.33333</v>
      </c>
      <c r="Z13" s="231">
        <f t="shared" si="13"/>
        <v>11458.33333</v>
      </c>
      <c r="AA13" s="231">
        <f t="shared" si="13"/>
        <v>11458.33333</v>
      </c>
      <c r="AB13" s="231">
        <f t="shared" si="13"/>
        <v>11458.33333</v>
      </c>
      <c r="AC13" s="231">
        <f t="shared" si="13"/>
        <v>14322.91667</v>
      </c>
      <c r="AD13" s="231">
        <f t="shared" si="13"/>
        <v>14322.91667</v>
      </c>
      <c r="AE13" s="231">
        <f t="shared" si="13"/>
        <v>14322.91667</v>
      </c>
      <c r="AF13" s="231">
        <f t="shared" si="13"/>
        <v>14322.91667</v>
      </c>
      <c r="AG13" s="231">
        <f t="shared" si="13"/>
        <v>15625</v>
      </c>
      <c r="AH13" s="231">
        <f t="shared" si="13"/>
        <v>15625</v>
      </c>
      <c r="AI13" s="231">
        <f t="shared" si="13"/>
        <v>15625</v>
      </c>
      <c r="AJ13" s="231">
        <f t="shared" si="13"/>
        <v>15625</v>
      </c>
      <c r="AK13" s="231">
        <f t="shared" si="13"/>
        <v>15625</v>
      </c>
      <c r="AL13" s="231">
        <f t="shared" si="13"/>
        <v>15625</v>
      </c>
      <c r="AM13" s="231">
        <f t="shared" si="13"/>
        <v>15625</v>
      </c>
      <c r="AN13" s="231">
        <f t="shared" si="13"/>
        <v>15625</v>
      </c>
      <c r="AO13" s="231">
        <f t="shared" si="13"/>
        <v>15625</v>
      </c>
      <c r="AP13" s="231">
        <f t="shared" si="13"/>
        <v>15625</v>
      </c>
      <c r="AQ13" s="231">
        <f t="shared" si="13"/>
        <v>15625</v>
      </c>
      <c r="AR13" s="231">
        <f t="shared" si="13"/>
        <v>15625</v>
      </c>
      <c r="AS13" s="231">
        <f t="shared" si="13"/>
        <v>16927.08333</v>
      </c>
      <c r="AT13" s="231">
        <f t="shared" si="13"/>
        <v>16927.08333</v>
      </c>
      <c r="AU13" s="231">
        <f t="shared" si="13"/>
        <v>16927.08333</v>
      </c>
      <c r="AV13" s="231">
        <f t="shared" si="13"/>
        <v>16927.08333</v>
      </c>
      <c r="AW13" s="231">
        <f t="shared" si="13"/>
        <v>16927.08333</v>
      </c>
      <c r="AX13" s="231">
        <f t="shared" si="13"/>
        <v>16927.08333</v>
      </c>
      <c r="AY13" s="231">
        <f t="shared" si="13"/>
        <v>16927.08333</v>
      </c>
      <c r="AZ13" s="231">
        <f t="shared" si="13"/>
        <v>16927.08333</v>
      </c>
      <c r="BA13" s="231">
        <f t="shared" si="13"/>
        <v>16927.08333</v>
      </c>
      <c r="BB13" s="231">
        <f t="shared" si="13"/>
        <v>16927.08333</v>
      </c>
      <c r="BC13" s="231">
        <f t="shared" si="13"/>
        <v>16927.08333</v>
      </c>
      <c r="BD13" s="231">
        <f t="shared" si="13"/>
        <v>16927.08333</v>
      </c>
      <c r="BE13" s="231">
        <f t="shared" si="13"/>
        <v>18229.16667</v>
      </c>
      <c r="BF13" s="231">
        <f t="shared" si="13"/>
        <v>18229.16667</v>
      </c>
      <c r="BG13" s="231">
        <f t="shared" si="13"/>
        <v>18229.16667</v>
      </c>
      <c r="BH13" s="231">
        <f t="shared" si="13"/>
        <v>18229.16667</v>
      </c>
      <c r="BI13" s="231">
        <f t="shared" si="13"/>
        <v>18229.16667</v>
      </c>
      <c r="BJ13" s="231">
        <f t="shared" si="13"/>
        <v>18229.16667</v>
      </c>
      <c r="BK13" s="231">
        <f t="shared" si="13"/>
        <v>18229.16667</v>
      </c>
      <c r="BL13" s="231">
        <f t="shared" si="13"/>
        <v>18229.16667</v>
      </c>
      <c r="BM13" s="231">
        <f t="shared" si="13"/>
        <v>18229.16667</v>
      </c>
      <c r="BN13" s="231">
        <f t="shared" si="13"/>
        <v>18229.16667</v>
      </c>
      <c r="BO13" s="231">
        <f t="shared" si="13"/>
        <v>18229.16667</v>
      </c>
      <c r="BP13" s="231">
        <f t="shared" si="13"/>
        <v>18229.16667</v>
      </c>
      <c r="BR13" s="232">
        <f t="shared" ref="BR13:DY13" si="14">+IF(I13&gt;0,1,0)</f>
        <v>0</v>
      </c>
      <c r="BS13" s="232">
        <f t="shared" si="14"/>
        <v>0</v>
      </c>
      <c r="BT13" s="232">
        <f t="shared" si="14"/>
        <v>0</v>
      </c>
      <c r="BU13" s="232">
        <f t="shared" si="14"/>
        <v>0</v>
      </c>
      <c r="BV13" s="232">
        <f t="shared" si="14"/>
        <v>0</v>
      </c>
      <c r="BW13" s="232">
        <f t="shared" si="14"/>
        <v>0</v>
      </c>
      <c r="BX13" s="232">
        <f t="shared" si="14"/>
        <v>0</v>
      </c>
      <c r="BY13" s="232">
        <f t="shared" si="14"/>
        <v>0</v>
      </c>
      <c r="BZ13" s="232">
        <f t="shared" si="14"/>
        <v>1</v>
      </c>
      <c r="CA13" s="232">
        <f t="shared" si="14"/>
        <v>1</v>
      </c>
      <c r="CB13" s="232">
        <f t="shared" si="14"/>
        <v>1</v>
      </c>
      <c r="CC13" s="232">
        <f t="shared" si="14"/>
        <v>1</v>
      </c>
      <c r="CD13" s="232">
        <f t="shared" si="14"/>
        <v>1</v>
      </c>
      <c r="CE13" s="232">
        <f t="shared" si="14"/>
        <v>1</v>
      </c>
      <c r="CF13" s="232">
        <f t="shared" si="14"/>
        <v>1</v>
      </c>
      <c r="CG13" s="232">
        <f t="shared" si="14"/>
        <v>1</v>
      </c>
      <c r="CH13" s="232">
        <f t="shared" si="14"/>
        <v>1</v>
      </c>
      <c r="CI13" s="232">
        <f t="shared" si="14"/>
        <v>1</v>
      </c>
      <c r="CJ13" s="232">
        <f t="shared" si="14"/>
        <v>1</v>
      </c>
      <c r="CK13" s="232">
        <f t="shared" si="14"/>
        <v>1</v>
      </c>
      <c r="CL13" s="232">
        <f t="shared" si="14"/>
        <v>1</v>
      </c>
      <c r="CM13" s="232">
        <f t="shared" si="14"/>
        <v>1</v>
      </c>
      <c r="CN13" s="232">
        <f t="shared" si="14"/>
        <v>1</v>
      </c>
      <c r="CO13" s="232">
        <f t="shared" si="14"/>
        <v>1</v>
      </c>
      <c r="CP13" s="232">
        <f t="shared" si="14"/>
        <v>1</v>
      </c>
      <c r="CQ13" s="232">
        <f t="shared" si="14"/>
        <v>1</v>
      </c>
      <c r="CR13" s="232">
        <f t="shared" si="14"/>
        <v>1</v>
      </c>
      <c r="CS13" s="232">
        <f t="shared" si="14"/>
        <v>1</v>
      </c>
      <c r="CT13" s="232">
        <f t="shared" si="14"/>
        <v>1</v>
      </c>
      <c r="CU13" s="232">
        <f t="shared" si="14"/>
        <v>1</v>
      </c>
      <c r="CV13" s="232">
        <f t="shared" si="14"/>
        <v>1</v>
      </c>
      <c r="CW13" s="232">
        <f t="shared" si="14"/>
        <v>1</v>
      </c>
      <c r="CX13" s="232">
        <f t="shared" si="14"/>
        <v>1</v>
      </c>
      <c r="CY13" s="232">
        <f t="shared" si="14"/>
        <v>1</v>
      </c>
      <c r="CZ13" s="232">
        <f t="shared" si="14"/>
        <v>1</v>
      </c>
      <c r="DA13" s="232">
        <f t="shared" si="14"/>
        <v>1</v>
      </c>
      <c r="DB13" s="232">
        <f t="shared" si="14"/>
        <v>1</v>
      </c>
      <c r="DC13" s="232">
        <f t="shared" si="14"/>
        <v>1</v>
      </c>
      <c r="DD13" s="232">
        <f t="shared" si="14"/>
        <v>1</v>
      </c>
      <c r="DE13" s="232">
        <f t="shared" si="14"/>
        <v>1</v>
      </c>
      <c r="DF13" s="232">
        <f t="shared" si="14"/>
        <v>1</v>
      </c>
      <c r="DG13" s="232">
        <f t="shared" si="14"/>
        <v>1</v>
      </c>
      <c r="DH13" s="232">
        <f t="shared" si="14"/>
        <v>1</v>
      </c>
      <c r="DI13" s="232">
        <f t="shared" si="14"/>
        <v>1</v>
      </c>
      <c r="DJ13" s="232">
        <f t="shared" si="14"/>
        <v>1</v>
      </c>
      <c r="DK13" s="232">
        <f t="shared" si="14"/>
        <v>1</v>
      </c>
      <c r="DL13" s="232">
        <f t="shared" si="14"/>
        <v>1</v>
      </c>
      <c r="DM13" s="232">
        <f t="shared" si="14"/>
        <v>1</v>
      </c>
      <c r="DN13" s="232">
        <f t="shared" si="14"/>
        <v>1</v>
      </c>
      <c r="DO13" s="232">
        <f t="shared" si="14"/>
        <v>1</v>
      </c>
      <c r="DP13" s="232">
        <f t="shared" si="14"/>
        <v>1</v>
      </c>
      <c r="DQ13" s="232">
        <f t="shared" si="14"/>
        <v>1</v>
      </c>
      <c r="DR13" s="232">
        <f t="shared" si="14"/>
        <v>1</v>
      </c>
      <c r="DS13" s="232">
        <f t="shared" si="14"/>
        <v>1</v>
      </c>
      <c r="DT13" s="232">
        <f t="shared" si="14"/>
        <v>1</v>
      </c>
      <c r="DU13" s="232">
        <f t="shared" si="14"/>
        <v>1</v>
      </c>
      <c r="DV13" s="232">
        <f t="shared" si="14"/>
        <v>1</v>
      </c>
      <c r="DW13" s="232">
        <f t="shared" si="14"/>
        <v>1</v>
      </c>
      <c r="DX13" s="232">
        <f t="shared" si="14"/>
        <v>1</v>
      </c>
      <c r="DY13" s="232">
        <f t="shared" si="14"/>
        <v>1</v>
      </c>
    </row>
    <row r="14" ht="14.25" customHeight="1">
      <c r="A14" s="212"/>
      <c r="B14" s="220" t="s">
        <v>451</v>
      </c>
      <c r="C14" s="228" t="s">
        <v>447</v>
      </c>
      <c r="D14" s="228" t="s">
        <v>448</v>
      </c>
      <c r="E14" s="229">
        <v>125000.0</v>
      </c>
      <c r="F14" s="230">
        <v>4.0</v>
      </c>
      <c r="G14" s="229">
        <f t="shared" si="11"/>
        <v>156250</v>
      </c>
      <c r="H14" s="230">
        <f t="shared" si="12"/>
        <v>16</v>
      </c>
      <c r="I14" s="231">
        <f t="shared" ref="I14:BP14" si="15">+IF(I$8&lt;$F14,0,IF(I$8&lt;$H14,$E14/12,$G14/12))*I$9</f>
        <v>0</v>
      </c>
      <c r="J14" s="231">
        <f t="shared" si="15"/>
        <v>0</v>
      </c>
      <c r="K14" s="231">
        <f t="shared" si="15"/>
        <v>0</v>
      </c>
      <c r="L14" s="231">
        <f t="shared" si="15"/>
        <v>10416.66667</v>
      </c>
      <c r="M14" s="231">
        <f t="shared" si="15"/>
        <v>10416.66667</v>
      </c>
      <c r="N14" s="231">
        <f t="shared" si="15"/>
        <v>10416.66667</v>
      </c>
      <c r="O14" s="231">
        <f t="shared" si="15"/>
        <v>10416.66667</v>
      </c>
      <c r="P14" s="231">
        <f t="shared" si="15"/>
        <v>10416.66667</v>
      </c>
      <c r="Q14" s="231">
        <f t="shared" si="15"/>
        <v>10416.66667</v>
      </c>
      <c r="R14" s="231">
        <f t="shared" si="15"/>
        <v>10416.66667</v>
      </c>
      <c r="S14" s="231">
        <f t="shared" si="15"/>
        <v>10416.66667</v>
      </c>
      <c r="T14" s="231">
        <f t="shared" si="15"/>
        <v>10416.66667</v>
      </c>
      <c r="U14" s="231">
        <f t="shared" si="15"/>
        <v>11458.33333</v>
      </c>
      <c r="V14" s="231">
        <f t="shared" si="15"/>
        <v>11458.33333</v>
      </c>
      <c r="W14" s="231">
        <f t="shared" si="15"/>
        <v>11458.33333</v>
      </c>
      <c r="X14" s="231">
        <f t="shared" si="15"/>
        <v>14322.91667</v>
      </c>
      <c r="Y14" s="231">
        <f t="shared" si="15"/>
        <v>14322.91667</v>
      </c>
      <c r="Z14" s="231">
        <f t="shared" si="15"/>
        <v>14322.91667</v>
      </c>
      <c r="AA14" s="231">
        <f t="shared" si="15"/>
        <v>14322.91667</v>
      </c>
      <c r="AB14" s="231">
        <f t="shared" si="15"/>
        <v>14322.91667</v>
      </c>
      <c r="AC14" s="231">
        <f t="shared" si="15"/>
        <v>14322.91667</v>
      </c>
      <c r="AD14" s="231">
        <f t="shared" si="15"/>
        <v>14322.91667</v>
      </c>
      <c r="AE14" s="231">
        <f t="shared" si="15"/>
        <v>14322.91667</v>
      </c>
      <c r="AF14" s="231">
        <f t="shared" si="15"/>
        <v>14322.91667</v>
      </c>
      <c r="AG14" s="231">
        <f t="shared" si="15"/>
        <v>15625</v>
      </c>
      <c r="AH14" s="231">
        <f t="shared" si="15"/>
        <v>15625</v>
      </c>
      <c r="AI14" s="231">
        <f t="shared" si="15"/>
        <v>15625</v>
      </c>
      <c r="AJ14" s="231">
        <f t="shared" si="15"/>
        <v>15625</v>
      </c>
      <c r="AK14" s="231">
        <f t="shared" si="15"/>
        <v>15625</v>
      </c>
      <c r="AL14" s="231">
        <f t="shared" si="15"/>
        <v>15625</v>
      </c>
      <c r="AM14" s="231">
        <f t="shared" si="15"/>
        <v>15625</v>
      </c>
      <c r="AN14" s="231">
        <f t="shared" si="15"/>
        <v>15625</v>
      </c>
      <c r="AO14" s="231">
        <f t="shared" si="15"/>
        <v>15625</v>
      </c>
      <c r="AP14" s="231">
        <f t="shared" si="15"/>
        <v>15625</v>
      </c>
      <c r="AQ14" s="231">
        <f t="shared" si="15"/>
        <v>15625</v>
      </c>
      <c r="AR14" s="231">
        <f t="shared" si="15"/>
        <v>15625</v>
      </c>
      <c r="AS14" s="231">
        <f t="shared" si="15"/>
        <v>16927.08333</v>
      </c>
      <c r="AT14" s="231">
        <f t="shared" si="15"/>
        <v>16927.08333</v>
      </c>
      <c r="AU14" s="231">
        <f t="shared" si="15"/>
        <v>16927.08333</v>
      </c>
      <c r="AV14" s="231">
        <f t="shared" si="15"/>
        <v>16927.08333</v>
      </c>
      <c r="AW14" s="231">
        <f t="shared" si="15"/>
        <v>16927.08333</v>
      </c>
      <c r="AX14" s="231">
        <f t="shared" si="15"/>
        <v>16927.08333</v>
      </c>
      <c r="AY14" s="231">
        <f t="shared" si="15"/>
        <v>16927.08333</v>
      </c>
      <c r="AZ14" s="231">
        <f t="shared" si="15"/>
        <v>16927.08333</v>
      </c>
      <c r="BA14" s="231">
        <f t="shared" si="15"/>
        <v>16927.08333</v>
      </c>
      <c r="BB14" s="231">
        <f t="shared" si="15"/>
        <v>16927.08333</v>
      </c>
      <c r="BC14" s="231">
        <f t="shared" si="15"/>
        <v>16927.08333</v>
      </c>
      <c r="BD14" s="231">
        <f t="shared" si="15"/>
        <v>16927.08333</v>
      </c>
      <c r="BE14" s="231">
        <f t="shared" si="15"/>
        <v>18229.16667</v>
      </c>
      <c r="BF14" s="231">
        <f t="shared" si="15"/>
        <v>18229.16667</v>
      </c>
      <c r="BG14" s="231">
        <f t="shared" si="15"/>
        <v>18229.16667</v>
      </c>
      <c r="BH14" s="231">
        <f t="shared" si="15"/>
        <v>18229.16667</v>
      </c>
      <c r="BI14" s="231">
        <f t="shared" si="15"/>
        <v>18229.16667</v>
      </c>
      <c r="BJ14" s="231">
        <f t="shared" si="15"/>
        <v>18229.16667</v>
      </c>
      <c r="BK14" s="231">
        <f t="shared" si="15"/>
        <v>18229.16667</v>
      </c>
      <c r="BL14" s="231">
        <f t="shared" si="15"/>
        <v>18229.16667</v>
      </c>
      <c r="BM14" s="231">
        <f t="shared" si="15"/>
        <v>18229.16667</v>
      </c>
      <c r="BN14" s="231">
        <f t="shared" si="15"/>
        <v>18229.16667</v>
      </c>
      <c r="BO14" s="231">
        <f t="shared" si="15"/>
        <v>18229.16667</v>
      </c>
      <c r="BP14" s="231">
        <f t="shared" si="15"/>
        <v>18229.16667</v>
      </c>
      <c r="BR14" s="232">
        <f t="shared" ref="BR14:DY14" si="16">+IF(I14&gt;0,1,0)</f>
        <v>0</v>
      </c>
      <c r="BS14" s="232">
        <f t="shared" si="16"/>
        <v>0</v>
      </c>
      <c r="BT14" s="232">
        <f t="shared" si="16"/>
        <v>0</v>
      </c>
      <c r="BU14" s="232">
        <f t="shared" si="16"/>
        <v>1</v>
      </c>
      <c r="BV14" s="232">
        <f t="shared" si="16"/>
        <v>1</v>
      </c>
      <c r="BW14" s="232">
        <f t="shared" si="16"/>
        <v>1</v>
      </c>
      <c r="BX14" s="232">
        <f t="shared" si="16"/>
        <v>1</v>
      </c>
      <c r="BY14" s="232">
        <f t="shared" si="16"/>
        <v>1</v>
      </c>
      <c r="BZ14" s="232">
        <f t="shared" si="16"/>
        <v>1</v>
      </c>
      <c r="CA14" s="232">
        <f t="shared" si="16"/>
        <v>1</v>
      </c>
      <c r="CB14" s="232">
        <f t="shared" si="16"/>
        <v>1</v>
      </c>
      <c r="CC14" s="232">
        <f t="shared" si="16"/>
        <v>1</v>
      </c>
      <c r="CD14" s="232">
        <f t="shared" si="16"/>
        <v>1</v>
      </c>
      <c r="CE14" s="232">
        <f t="shared" si="16"/>
        <v>1</v>
      </c>
      <c r="CF14" s="232">
        <f t="shared" si="16"/>
        <v>1</v>
      </c>
      <c r="CG14" s="232">
        <f t="shared" si="16"/>
        <v>1</v>
      </c>
      <c r="CH14" s="232">
        <f t="shared" si="16"/>
        <v>1</v>
      </c>
      <c r="CI14" s="232">
        <f t="shared" si="16"/>
        <v>1</v>
      </c>
      <c r="CJ14" s="232">
        <f t="shared" si="16"/>
        <v>1</v>
      </c>
      <c r="CK14" s="232">
        <f t="shared" si="16"/>
        <v>1</v>
      </c>
      <c r="CL14" s="232">
        <f t="shared" si="16"/>
        <v>1</v>
      </c>
      <c r="CM14" s="232">
        <f t="shared" si="16"/>
        <v>1</v>
      </c>
      <c r="CN14" s="232">
        <f t="shared" si="16"/>
        <v>1</v>
      </c>
      <c r="CO14" s="232">
        <f t="shared" si="16"/>
        <v>1</v>
      </c>
      <c r="CP14" s="232">
        <f t="shared" si="16"/>
        <v>1</v>
      </c>
      <c r="CQ14" s="232">
        <f t="shared" si="16"/>
        <v>1</v>
      </c>
      <c r="CR14" s="232">
        <f t="shared" si="16"/>
        <v>1</v>
      </c>
      <c r="CS14" s="232">
        <f t="shared" si="16"/>
        <v>1</v>
      </c>
      <c r="CT14" s="232">
        <f t="shared" si="16"/>
        <v>1</v>
      </c>
      <c r="CU14" s="232">
        <f t="shared" si="16"/>
        <v>1</v>
      </c>
      <c r="CV14" s="232">
        <f t="shared" si="16"/>
        <v>1</v>
      </c>
      <c r="CW14" s="232">
        <f t="shared" si="16"/>
        <v>1</v>
      </c>
      <c r="CX14" s="232">
        <f t="shared" si="16"/>
        <v>1</v>
      </c>
      <c r="CY14" s="232">
        <f t="shared" si="16"/>
        <v>1</v>
      </c>
      <c r="CZ14" s="232">
        <f t="shared" si="16"/>
        <v>1</v>
      </c>
      <c r="DA14" s="232">
        <f t="shared" si="16"/>
        <v>1</v>
      </c>
      <c r="DB14" s="232">
        <f t="shared" si="16"/>
        <v>1</v>
      </c>
      <c r="DC14" s="232">
        <f t="shared" si="16"/>
        <v>1</v>
      </c>
      <c r="DD14" s="232">
        <f t="shared" si="16"/>
        <v>1</v>
      </c>
      <c r="DE14" s="232">
        <f t="shared" si="16"/>
        <v>1</v>
      </c>
      <c r="DF14" s="232">
        <f t="shared" si="16"/>
        <v>1</v>
      </c>
      <c r="DG14" s="232">
        <f t="shared" si="16"/>
        <v>1</v>
      </c>
      <c r="DH14" s="232">
        <f t="shared" si="16"/>
        <v>1</v>
      </c>
      <c r="DI14" s="232">
        <f t="shared" si="16"/>
        <v>1</v>
      </c>
      <c r="DJ14" s="232">
        <f t="shared" si="16"/>
        <v>1</v>
      </c>
      <c r="DK14" s="232">
        <f t="shared" si="16"/>
        <v>1</v>
      </c>
      <c r="DL14" s="232">
        <f t="shared" si="16"/>
        <v>1</v>
      </c>
      <c r="DM14" s="232">
        <f t="shared" si="16"/>
        <v>1</v>
      </c>
      <c r="DN14" s="232">
        <f t="shared" si="16"/>
        <v>1</v>
      </c>
      <c r="DO14" s="232">
        <f t="shared" si="16"/>
        <v>1</v>
      </c>
      <c r="DP14" s="232">
        <f t="shared" si="16"/>
        <v>1</v>
      </c>
      <c r="DQ14" s="232">
        <f t="shared" si="16"/>
        <v>1</v>
      </c>
      <c r="DR14" s="232">
        <f t="shared" si="16"/>
        <v>1</v>
      </c>
      <c r="DS14" s="232">
        <f t="shared" si="16"/>
        <v>1</v>
      </c>
      <c r="DT14" s="232">
        <f t="shared" si="16"/>
        <v>1</v>
      </c>
      <c r="DU14" s="232">
        <f t="shared" si="16"/>
        <v>1</v>
      </c>
      <c r="DV14" s="232">
        <f t="shared" si="16"/>
        <v>1</v>
      </c>
      <c r="DW14" s="232">
        <f t="shared" si="16"/>
        <v>1</v>
      </c>
      <c r="DX14" s="232">
        <f t="shared" si="16"/>
        <v>1</v>
      </c>
      <c r="DY14" s="232">
        <f t="shared" si="16"/>
        <v>1</v>
      </c>
    </row>
    <row r="15" ht="14.25" customHeight="1">
      <c r="A15" s="212"/>
      <c r="B15" s="220" t="s">
        <v>452</v>
      </c>
      <c r="C15" s="228" t="s">
        <v>447</v>
      </c>
      <c r="D15" s="228" t="s">
        <v>448</v>
      </c>
      <c r="E15" s="229">
        <v>125000.0</v>
      </c>
      <c r="F15" s="230">
        <v>3.0</v>
      </c>
      <c r="G15" s="229">
        <f t="shared" si="11"/>
        <v>156250</v>
      </c>
      <c r="H15" s="230">
        <f t="shared" si="12"/>
        <v>15</v>
      </c>
      <c r="I15" s="231">
        <f t="shared" ref="I15:BP15" si="17">+IF(I$8&lt;$F15,0,IF(I$8&lt;$H15,$E15/12,$G15/12))*I$9</f>
        <v>0</v>
      </c>
      <c r="J15" s="231">
        <f t="shared" si="17"/>
        <v>0</v>
      </c>
      <c r="K15" s="231">
        <f t="shared" si="17"/>
        <v>10416.66667</v>
      </c>
      <c r="L15" s="231">
        <f t="shared" si="17"/>
        <v>10416.66667</v>
      </c>
      <c r="M15" s="231">
        <f t="shared" si="17"/>
        <v>10416.66667</v>
      </c>
      <c r="N15" s="231">
        <f t="shared" si="17"/>
        <v>10416.66667</v>
      </c>
      <c r="O15" s="231">
        <f t="shared" si="17"/>
        <v>10416.66667</v>
      </c>
      <c r="P15" s="231">
        <f t="shared" si="17"/>
        <v>10416.66667</v>
      </c>
      <c r="Q15" s="231">
        <f t="shared" si="17"/>
        <v>10416.66667</v>
      </c>
      <c r="R15" s="231">
        <f t="shared" si="17"/>
        <v>10416.66667</v>
      </c>
      <c r="S15" s="231">
        <f t="shared" si="17"/>
        <v>10416.66667</v>
      </c>
      <c r="T15" s="231">
        <f t="shared" si="17"/>
        <v>10416.66667</v>
      </c>
      <c r="U15" s="231">
        <f t="shared" si="17"/>
        <v>11458.33333</v>
      </c>
      <c r="V15" s="231">
        <f t="shared" si="17"/>
        <v>11458.33333</v>
      </c>
      <c r="W15" s="231">
        <f t="shared" si="17"/>
        <v>14322.91667</v>
      </c>
      <c r="X15" s="231">
        <f t="shared" si="17"/>
        <v>14322.91667</v>
      </c>
      <c r="Y15" s="231">
        <f t="shared" si="17"/>
        <v>14322.91667</v>
      </c>
      <c r="Z15" s="231">
        <f t="shared" si="17"/>
        <v>14322.91667</v>
      </c>
      <c r="AA15" s="231">
        <f t="shared" si="17"/>
        <v>14322.91667</v>
      </c>
      <c r="AB15" s="231">
        <f t="shared" si="17"/>
        <v>14322.91667</v>
      </c>
      <c r="AC15" s="231">
        <f t="shared" si="17"/>
        <v>14322.91667</v>
      </c>
      <c r="AD15" s="231">
        <f t="shared" si="17"/>
        <v>14322.91667</v>
      </c>
      <c r="AE15" s="231">
        <f t="shared" si="17"/>
        <v>14322.91667</v>
      </c>
      <c r="AF15" s="231">
        <f t="shared" si="17"/>
        <v>14322.91667</v>
      </c>
      <c r="AG15" s="231">
        <f t="shared" si="17"/>
        <v>15625</v>
      </c>
      <c r="AH15" s="231">
        <f t="shared" si="17"/>
        <v>15625</v>
      </c>
      <c r="AI15" s="231">
        <f t="shared" si="17"/>
        <v>15625</v>
      </c>
      <c r="AJ15" s="231">
        <f t="shared" si="17"/>
        <v>15625</v>
      </c>
      <c r="AK15" s="231">
        <f t="shared" si="17"/>
        <v>15625</v>
      </c>
      <c r="AL15" s="231">
        <f t="shared" si="17"/>
        <v>15625</v>
      </c>
      <c r="AM15" s="231">
        <f t="shared" si="17"/>
        <v>15625</v>
      </c>
      <c r="AN15" s="231">
        <f t="shared" si="17"/>
        <v>15625</v>
      </c>
      <c r="AO15" s="231">
        <f t="shared" si="17"/>
        <v>15625</v>
      </c>
      <c r="AP15" s="231">
        <f t="shared" si="17"/>
        <v>15625</v>
      </c>
      <c r="AQ15" s="231">
        <f t="shared" si="17"/>
        <v>15625</v>
      </c>
      <c r="AR15" s="231">
        <f t="shared" si="17"/>
        <v>15625</v>
      </c>
      <c r="AS15" s="231">
        <f t="shared" si="17"/>
        <v>16927.08333</v>
      </c>
      <c r="AT15" s="231">
        <f t="shared" si="17"/>
        <v>16927.08333</v>
      </c>
      <c r="AU15" s="231">
        <f t="shared" si="17"/>
        <v>16927.08333</v>
      </c>
      <c r="AV15" s="231">
        <f t="shared" si="17"/>
        <v>16927.08333</v>
      </c>
      <c r="AW15" s="231">
        <f t="shared" si="17"/>
        <v>16927.08333</v>
      </c>
      <c r="AX15" s="231">
        <f t="shared" si="17"/>
        <v>16927.08333</v>
      </c>
      <c r="AY15" s="231">
        <f t="shared" si="17"/>
        <v>16927.08333</v>
      </c>
      <c r="AZ15" s="231">
        <f t="shared" si="17"/>
        <v>16927.08333</v>
      </c>
      <c r="BA15" s="231">
        <f t="shared" si="17"/>
        <v>16927.08333</v>
      </c>
      <c r="BB15" s="231">
        <f t="shared" si="17"/>
        <v>16927.08333</v>
      </c>
      <c r="BC15" s="231">
        <f t="shared" si="17"/>
        <v>16927.08333</v>
      </c>
      <c r="BD15" s="231">
        <f t="shared" si="17"/>
        <v>16927.08333</v>
      </c>
      <c r="BE15" s="231">
        <f t="shared" si="17"/>
        <v>18229.16667</v>
      </c>
      <c r="BF15" s="231">
        <f t="shared" si="17"/>
        <v>18229.16667</v>
      </c>
      <c r="BG15" s="231">
        <f t="shared" si="17"/>
        <v>18229.16667</v>
      </c>
      <c r="BH15" s="231">
        <f t="shared" si="17"/>
        <v>18229.16667</v>
      </c>
      <c r="BI15" s="231">
        <f t="shared" si="17"/>
        <v>18229.16667</v>
      </c>
      <c r="BJ15" s="231">
        <f t="shared" si="17"/>
        <v>18229.16667</v>
      </c>
      <c r="BK15" s="231">
        <f t="shared" si="17"/>
        <v>18229.16667</v>
      </c>
      <c r="BL15" s="231">
        <f t="shared" si="17"/>
        <v>18229.16667</v>
      </c>
      <c r="BM15" s="231">
        <f t="shared" si="17"/>
        <v>18229.16667</v>
      </c>
      <c r="BN15" s="231">
        <f t="shared" si="17"/>
        <v>18229.16667</v>
      </c>
      <c r="BO15" s="231">
        <f t="shared" si="17"/>
        <v>18229.16667</v>
      </c>
      <c r="BP15" s="231">
        <f t="shared" si="17"/>
        <v>18229.16667</v>
      </c>
      <c r="BR15" s="232">
        <f t="shared" ref="BR15:DY15" si="18">+IF(I15&gt;0,1,0)</f>
        <v>0</v>
      </c>
      <c r="BS15" s="232">
        <f t="shared" si="18"/>
        <v>0</v>
      </c>
      <c r="BT15" s="232">
        <f t="shared" si="18"/>
        <v>1</v>
      </c>
      <c r="BU15" s="232">
        <f t="shared" si="18"/>
        <v>1</v>
      </c>
      <c r="BV15" s="232">
        <f t="shared" si="18"/>
        <v>1</v>
      </c>
      <c r="BW15" s="232">
        <f t="shared" si="18"/>
        <v>1</v>
      </c>
      <c r="BX15" s="232">
        <f t="shared" si="18"/>
        <v>1</v>
      </c>
      <c r="BY15" s="232">
        <f t="shared" si="18"/>
        <v>1</v>
      </c>
      <c r="BZ15" s="232">
        <f t="shared" si="18"/>
        <v>1</v>
      </c>
      <c r="CA15" s="232">
        <f t="shared" si="18"/>
        <v>1</v>
      </c>
      <c r="CB15" s="232">
        <f t="shared" si="18"/>
        <v>1</v>
      </c>
      <c r="CC15" s="232">
        <f t="shared" si="18"/>
        <v>1</v>
      </c>
      <c r="CD15" s="232">
        <f t="shared" si="18"/>
        <v>1</v>
      </c>
      <c r="CE15" s="232">
        <f t="shared" si="18"/>
        <v>1</v>
      </c>
      <c r="CF15" s="232">
        <f t="shared" si="18"/>
        <v>1</v>
      </c>
      <c r="CG15" s="232">
        <f t="shared" si="18"/>
        <v>1</v>
      </c>
      <c r="CH15" s="232">
        <f t="shared" si="18"/>
        <v>1</v>
      </c>
      <c r="CI15" s="232">
        <f t="shared" si="18"/>
        <v>1</v>
      </c>
      <c r="CJ15" s="232">
        <f t="shared" si="18"/>
        <v>1</v>
      </c>
      <c r="CK15" s="232">
        <f t="shared" si="18"/>
        <v>1</v>
      </c>
      <c r="CL15" s="232">
        <f t="shared" si="18"/>
        <v>1</v>
      </c>
      <c r="CM15" s="232">
        <f t="shared" si="18"/>
        <v>1</v>
      </c>
      <c r="CN15" s="232">
        <f t="shared" si="18"/>
        <v>1</v>
      </c>
      <c r="CO15" s="232">
        <f t="shared" si="18"/>
        <v>1</v>
      </c>
      <c r="CP15" s="232">
        <f t="shared" si="18"/>
        <v>1</v>
      </c>
      <c r="CQ15" s="232">
        <f t="shared" si="18"/>
        <v>1</v>
      </c>
      <c r="CR15" s="232">
        <f t="shared" si="18"/>
        <v>1</v>
      </c>
      <c r="CS15" s="232">
        <f t="shared" si="18"/>
        <v>1</v>
      </c>
      <c r="CT15" s="232">
        <f t="shared" si="18"/>
        <v>1</v>
      </c>
      <c r="CU15" s="232">
        <f t="shared" si="18"/>
        <v>1</v>
      </c>
      <c r="CV15" s="232">
        <f t="shared" si="18"/>
        <v>1</v>
      </c>
      <c r="CW15" s="232">
        <f t="shared" si="18"/>
        <v>1</v>
      </c>
      <c r="CX15" s="232">
        <f t="shared" si="18"/>
        <v>1</v>
      </c>
      <c r="CY15" s="232">
        <f t="shared" si="18"/>
        <v>1</v>
      </c>
      <c r="CZ15" s="232">
        <f t="shared" si="18"/>
        <v>1</v>
      </c>
      <c r="DA15" s="232">
        <f t="shared" si="18"/>
        <v>1</v>
      </c>
      <c r="DB15" s="232">
        <f t="shared" si="18"/>
        <v>1</v>
      </c>
      <c r="DC15" s="232">
        <f t="shared" si="18"/>
        <v>1</v>
      </c>
      <c r="DD15" s="232">
        <f t="shared" si="18"/>
        <v>1</v>
      </c>
      <c r="DE15" s="232">
        <f t="shared" si="18"/>
        <v>1</v>
      </c>
      <c r="DF15" s="232">
        <f t="shared" si="18"/>
        <v>1</v>
      </c>
      <c r="DG15" s="232">
        <f t="shared" si="18"/>
        <v>1</v>
      </c>
      <c r="DH15" s="232">
        <f t="shared" si="18"/>
        <v>1</v>
      </c>
      <c r="DI15" s="232">
        <f t="shared" si="18"/>
        <v>1</v>
      </c>
      <c r="DJ15" s="232">
        <f t="shared" si="18"/>
        <v>1</v>
      </c>
      <c r="DK15" s="232">
        <f t="shared" si="18"/>
        <v>1</v>
      </c>
      <c r="DL15" s="232">
        <f t="shared" si="18"/>
        <v>1</v>
      </c>
      <c r="DM15" s="232">
        <f t="shared" si="18"/>
        <v>1</v>
      </c>
      <c r="DN15" s="232">
        <f t="shared" si="18"/>
        <v>1</v>
      </c>
      <c r="DO15" s="232">
        <f t="shared" si="18"/>
        <v>1</v>
      </c>
      <c r="DP15" s="232">
        <f t="shared" si="18"/>
        <v>1</v>
      </c>
      <c r="DQ15" s="232">
        <f t="shared" si="18"/>
        <v>1</v>
      </c>
      <c r="DR15" s="232">
        <f t="shared" si="18"/>
        <v>1</v>
      </c>
      <c r="DS15" s="232">
        <f t="shared" si="18"/>
        <v>1</v>
      </c>
      <c r="DT15" s="232">
        <f t="shared" si="18"/>
        <v>1</v>
      </c>
      <c r="DU15" s="232">
        <f t="shared" si="18"/>
        <v>1</v>
      </c>
      <c r="DV15" s="232">
        <f t="shared" si="18"/>
        <v>1</v>
      </c>
      <c r="DW15" s="232">
        <f t="shared" si="18"/>
        <v>1</v>
      </c>
      <c r="DX15" s="232">
        <f t="shared" si="18"/>
        <v>1</v>
      </c>
      <c r="DY15" s="232">
        <f t="shared" si="18"/>
        <v>1</v>
      </c>
    </row>
    <row r="16" ht="14.25" customHeight="1">
      <c r="A16" s="212"/>
      <c r="B16" s="220" t="s">
        <v>453</v>
      </c>
      <c r="C16" s="228" t="s">
        <v>447</v>
      </c>
      <c r="D16" s="228" t="s">
        <v>448</v>
      </c>
      <c r="E16" s="229">
        <v>125000.0</v>
      </c>
      <c r="F16" s="230">
        <v>6.0</v>
      </c>
      <c r="G16" s="229">
        <f t="shared" si="11"/>
        <v>156250</v>
      </c>
      <c r="H16" s="230">
        <f t="shared" si="12"/>
        <v>18</v>
      </c>
      <c r="I16" s="231">
        <f t="shared" ref="I16:BP16" si="19">+IF(I$8&lt;$F16,0,IF(I$8&lt;$H16,$E16/12,$G16/12))*I$9</f>
        <v>0</v>
      </c>
      <c r="J16" s="231">
        <f t="shared" si="19"/>
        <v>0</v>
      </c>
      <c r="K16" s="231">
        <f t="shared" si="19"/>
        <v>0</v>
      </c>
      <c r="L16" s="231">
        <f t="shared" si="19"/>
        <v>0</v>
      </c>
      <c r="M16" s="231">
        <f t="shared" si="19"/>
        <v>0</v>
      </c>
      <c r="N16" s="231">
        <f t="shared" si="19"/>
        <v>10416.66667</v>
      </c>
      <c r="O16" s="231">
        <f t="shared" si="19"/>
        <v>10416.66667</v>
      </c>
      <c r="P16" s="231">
        <f t="shared" si="19"/>
        <v>10416.66667</v>
      </c>
      <c r="Q16" s="231">
        <f t="shared" si="19"/>
        <v>10416.66667</v>
      </c>
      <c r="R16" s="231">
        <f t="shared" si="19"/>
        <v>10416.66667</v>
      </c>
      <c r="S16" s="231">
        <f t="shared" si="19"/>
        <v>10416.66667</v>
      </c>
      <c r="T16" s="231">
        <f t="shared" si="19"/>
        <v>10416.66667</v>
      </c>
      <c r="U16" s="231">
        <f t="shared" si="19"/>
        <v>11458.33333</v>
      </c>
      <c r="V16" s="231">
        <f t="shared" si="19"/>
        <v>11458.33333</v>
      </c>
      <c r="W16" s="231">
        <f t="shared" si="19"/>
        <v>11458.33333</v>
      </c>
      <c r="X16" s="231">
        <f t="shared" si="19"/>
        <v>11458.33333</v>
      </c>
      <c r="Y16" s="231">
        <f t="shared" si="19"/>
        <v>11458.33333</v>
      </c>
      <c r="Z16" s="231">
        <f t="shared" si="19"/>
        <v>14322.91667</v>
      </c>
      <c r="AA16" s="231">
        <f t="shared" si="19"/>
        <v>14322.91667</v>
      </c>
      <c r="AB16" s="231">
        <f t="shared" si="19"/>
        <v>14322.91667</v>
      </c>
      <c r="AC16" s="231">
        <f t="shared" si="19"/>
        <v>14322.91667</v>
      </c>
      <c r="AD16" s="231">
        <f t="shared" si="19"/>
        <v>14322.91667</v>
      </c>
      <c r="AE16" s="231">
        <f t="shared" si="19"/>
        <v>14322.91667</v>
      </c>
      <c r="AF16" s="231">
        <f t="shared" si="19"/>
        <v>14322.91667</v>
      </c>
      <c r="AG16" s="231">
        <f t="shared" si="19"/>
        <v>15625</v>
      </c>
      <c r="AH16" s="231">
        <f t="shared" si="19"/>
        <v>15625</v>
      </c>
      <c r="AI16" s="231">
        <f t="shared" si="19"/>
        <v>15625</v>
      </c>
      <c r="AJ16" s="231">
        <f t="shared" si="19"/>
        <v>15625</v>
      </c>
      <c r="AK16" s="231">
        <f t="shared" si="19"/>
        <v>15625</v>
      </c>
      <c r="AL16" s="231">
        <f t="shared" si="19"/>
        <v>15625</v>
      </c>
      <c r="AM16" s="231">
        <f t="shared" si="19"/>
        <v>15625</v>
      </c>
      <c r="AN16" s="231">
        <f t="shared" si="19"/>
        <v>15625</v>
      </c>
      <c r="AO16" s="231">
        <f t="shared" si="19"/>
        <v>15625</v>
      </c>
      <c r="AP16" s="231">
        <f t="shared" si="19"/>
        <v>15625</v>
      </c>
      <c r="AQ16" s="231">
        <f t="shared" si="19"/>
        <v>15625</v>
      </c>
      <c r="AR16" s="231">
        <f t="shared" si="19"/>
        <v>15625</v>
      </c>
      <c r="AS16" s="231">
        <f t="shared" si="19"/>
        <v>16927.08333</v>
      </c>
      <c r="AT16" s="231">
        <f t="shared" si="19"/>
        <v>16927.08333</v>
      </c>
      <c r="AU16" s="231">
        <f t="shared" si="19"/>
        <v>16927.08333</v>
      </c>
      <c r="AV16" s="231">
        <f t="shared" si="19"/>
        <v>16927.08333</v>
      </c>
      <c r="AW16" s="231">
        <f t="shared" si="19"/>
        <v>16927.08333</v>
      </c>
      <c r="AX16" s="231">
        <f t="shared" si="19"/>
        <v>16927.08333</v>
      </c>
      <c r="AY16" s="231">
        <f t="shared" si="19"/>
        <v>16927.08333</v>
      </c>
      <c r="AZ16" s="231">
        <f t="shared" si="19"/>
        <v>16927.08333</v>
      </c>
      <c r="BA16" s="231">
        <f t="shared" si="19"/>
        <v>16927.08333</v>
      </c>
      <c r="BB16" s="231">
        <f t="shared" si="19"/>
        <v>16927.08333</v>
      </c>
      <c r="BC16" s="231">
        <f t="shared" si="19"/>
        <v>16927.08333</v>
      </c>
      <c r="BD16" s="231">
        <f t="shared" si="19"/>
        <v>16927.08333</v>
      </c>
      <c r="BE16" s="231">
        <f t="shared" si="19"/>
        <v>18229.16667</v>
      </c>
      <c r="BF16" s="231">
        <f t="shared" si="19"/>
        <v>18229.16667</v>
      </c>
      <c r="BG16" s="231">
        <f t="shared" si="19"/>
        <v>18229.16667</v>
      </c>
      <c r="BH16" s="231">
        <f t="shared" si="19"/>
        <v>18229.16667</v>
      </c>
      <c r="BI16" s="231">
        <f t="shared" si="19"/>
        <v>18229.16667</v>
      </c>
      <c r="BJ16" s="231">
        <f t="shared" si="19"/>
        <v>18229.16667</v>
      </c>
      <c r="BK16" s="231">
        <f t="shared" si="19"/>
        <v>18229.16667</v>
      </c>
      <c r="BL16" s="231">
        <f t="shared" si="19"/>
        <v>18229.16667</v>
      </c>
      <c r="BM16" s="231">
        <f t="shared" si="19"/>
        <v>18229.16667</v>
      </c>
      <c r="BN16" s="231">
        <f t="shared" si="19"/>
        <v>18229.16667</v>
      </c>
      <c r="BO16" s="231">
        <f t="shared" si="19"/>
        <v>18229.16667</v>
      </c>
      <c r="BP16" s="231">
        <f t="shared" si="19"/>
        <v>18229.16667</v>
      </c>
      <c r="BR16" s="232">
        <f t="shared" ref="BR16:DY16" si="20">+IF(I16&gt;0,1,0)</f>
        <v>0</v>
      </c>
      <c r="BS16" s="232">
        <f t="shared" si="20"/>
        <v>0</v>
      </c>
      <c r="BT16" s="232">
        <f t="shared" si="20"/>
        <v>0</v>
      </c>
      <c r="BU16" s="232">
        <f t="shared" si="20"/>
        <v>0</v>
      </c>
      <c r="BV16" s="232">
        <f t="shared" si="20"/>
        <v>0</v>
      </c>
      <c r="BW16" s="232">
        <f t="shared" si="20"/>
        <v>1</v>
      </c>
      <c r="BX16" s="232">
        <f t="shared" si="20"/>
        <v>1</v>
      </c>
      <c r="BY16" s="232">
        <f t="shared" si="20"/>
        <v>1</v>
      </c>
      <c r="BZ16" s="232">
        <f t="shared" si="20"/>
        <v>1</v>
      </c>
      <c r="CA16" s="232">
        <f t="shared" si="20"/>
        <v>1</v>
      </c>
      <c r="CB16" s="232">
        <f t="shared" si="20"/>
        <v>1</v>
      </c>
      <c r="CC16" s="232">
        <f t="shared" si="20"/>
        <v>1</v>
      </c>
      <c r="CD16" s="232">
        <f t="shared" si="20"/>
        <v>1</v>
      </c>
      <c r="CE16" s="232">
        <f t="shared" si="20"/>
        <v>1</v>
      </c>
      <c r="CF16" s="232">
        <f t="shared" si="20"/>
        <v>1</v>
      </c>
      <c r="CG16" s="232">
        <f t="shared" si="20"/>
        <v>1</v>
      </c>
      <c r="CH16" s="232">
        <f t="shared" si="20"/>
        <v>1</v>
      </c>
      <c r="CI16" s="232">
        <f t="shared" si="20"/>
        <v>1</v>
      </c>
      <c r="CJ16" s="232">
        <f t="shared" si="20"/>
        <v>1</v>
      </c>
      <c r="CK16" s="232">
        <f t="shared" si="20"/>
        <v>1</v>
      </c>
      <c r="CL16" s="232">
        <f t="shared" si="20"/>
        <v>1</v>
      </c>
      <c r="CM16" s="232">
        <f t="shared" si="20"/>
        <v>1</v>
      </c>
      <c r="CN16" s="232">
        <f t="shared" si="20"/>
        <v>1</v>
      </c>
      <c r="CO16" s="232">
        <f t="shared" si="20"/>
        <v>1</v>
      </c>
      <c r="CP16" s="232">
        <f t="shared" si="20"/>
        <v>1</v>
      </c>
      <c r="CQ16" s="232">
        <f t="shared" si="20"/>
        <v>1</v>
      </c>
      <c r="CR16" s="232">
        <f t="shared" si="20"/>
        <v>1</v>
      </c>
      <c r="CS16" s="232">
        <f t="shared" si="20"/>
        <v>1</v>
      </c>
      <c r="CT16" s="232">
        <f t="shared" si="20"/>
        <v>1</v>
      </c>
      <c r="CU16" s="232">
        <f t="shared" si="20"/>
        <v>1</v>
      </c>
      <c r="CV16" s="232">
        <f t="shared" si="20"/>
        <v>1</v>
      </c>
      <c r="CW16" s="232">
        <f t="shared" si="20"/>
        <v>1</v>
      </c>
      <c r="CX16" s="232">
        <f t="shared" si="20"/>
        <v>1</v>
      </c>
      <c r="CY16" s="232">
        <f t="shared" si="20"/>
        <v>1</v>
      </c>
      <c r="CZ16" s="232">
        <f t="shared" si="20"/>
        <v>1</v>
      </c>
      <c r="DA16" s="232">
        <f t="shared" si="20"/>
        <v>1</v>
      </c>
      <c r="DB16" s="232">
        <f t="shared" si="20"/>
        <v>1</v>
      </c>
      <c r="DC16" s="232">
        <f t="shared" si="20"/>
        <v>1</v>
      </c>
      <c r="DD16" s="232">
        <f t="shared" si="20"/>
        <v>1</v>
      </c>
      <c r="DE16" s="232">
        <f t="shared" si="20"/>
        <v>1</v>
      </c>
      <c r="DF16" s="232">
        <f t="shared" si="20"/>
        <v>1</v>
      </c>
      <c r="DG16" s="232">
        <f t="shared" si="20"/>
        <v>1</v>
      </c>
      <c r="DH16" s="232">
        <f t="shared" si="20"/>
        <v>1</v>
      </c>
      <c r="DI16" s="232">
        <f t="shared" si="20"/>
        <v>1</v>
      </c>
      <c r="DJ16" s="232">
        <f t="shared" si="20"/>
        <v>1</v>
      </c>
      <c r="DK16" s="232">
        <f t="shared" si="20"/>
        <v>1</v>
      </c>
      <c r="DL16" s="232">
        <f t="shared" si="20"/>
        <v>1</v>
      </c>
      <c r="DM16" s="232">
        <f t="shared" si="20"/>
        <v>1</v>
      </c>
      <c r="DN16" s="232">
        <f t="shared" si="20"/>
        <v>1</v>
      </c>
      <c r="DO16" s="232">
        <f t="shared" si="20"/>
        <v>1</v>
      </c>
      <c r="DP16" s="232">
        <f t="shared" si="20"/>
        <v>1</v>
      </c>
      <c r="DQ16" s="232">
        <f t="shared" si="20"/>
        <v>1</v>
      </c>
      <c r="DR16" s="232">
        <f t="shared" si="20"/>
        <v>1</v>
      </c>
      <c r="DS16" s="232">
        <f t="shared" si="20"/>
        <v>1</v>
      </c>
      <c r="DT16" s="232">
        <f t="shared" si="20"/>
        <v>1</v>
      </c>
      <c r="DU16" s="232">
        <f t="shared" si="20"/>
        <v>1</v>
      </c>
      <c r="DV16" s="232">
        <f t="shared" si="20"/>
        <v>1</v>
      </c>
      <c r="DW16" s="232">
        <f t="shared" si="20"/>
        <v>1</v>
      </c>
      <c r="DX16" s="232">
        <f t="shared" si="20"/>
        <v>1</v>
      </c>
      <c r="DY16" s="232">
        <f t="shared" si="20"/>
        <v>1</v>
      </c>
    </row>
    <row r="17" ht="14.25" customHeight="1">
      <c r="A17" s="212"/>
      <c r="B17" s="220" t="s">
        <v>339</v>
      </c>
      <c r="C17" s="228" t="s">
        <v>339</v>
      </c>
      <c r="D17" s="228" t="s">
        <v>448</v>
      </c>
      <c r="E17" s="229">
        <v>95000.0</v>
      </c>
      <c r="F17" s="230">
        <v>7.0</v>
      </c>
      <c r="G17" s="229">
        <f t="shared" ref="G17:G36" si="23">+E17</f>
        <v>95000</v>
      </c>
      <c r="H17" s="230">
        <v>25.0</v>
      </c>
      <c r="I17" s="231">
        <f t="shared" ref="I17:BP17" si="21">+IF(I$8&lt;$F17,0,IF(I$8&lt;$H17,$E17/12,$G17/12))*I$9</f>
        <v>0</v>
      </c>
      <c r="J17" s="231">
        <f t="shared" si="21"/>
        <v>0</v>
      </c>
      <c r="K17" s="231">
        <f t="shared" si="21"/>
        <v>0</v>
      </c>
      <c r="L17" s="231">
        <f t="shared" si="21"/>
        <v>0</v>
      </c>
      <c r="M17" s="231">
        <f t="shared" si="21"/>
        <v>0</v>
      </c>
      <c r="N17" s="231">
        <f t="shared" si="21"/>
        <v>0</v>
      </c>
      <c r="O17" s="231">
        <f t="shared" si="21"/>
        <v>7916.666667</v>
      </c>
      <c r="P17" s="231">
        <f t="shared" si="21"/>
        <v>7916.666667</v>
      </c>
      <c r="Q17" s="231">
        <f t="shared" si="21"/>
        <v>7916.666667</v>
      </c>
      <c r="R17" s="231">
        <f t="shared" si="21"/>
        <v>7916.666667</v>
      </c>
      <c r="S17" s="231">
        <f t="shared" si="21"/>
        <v>7916.666667</v>
      </c>
      <c r="T17" s="231">
        <f t="shared" si="21"/>
        <v>7916.666667</v>
      </c>
      <c r="U17" s="231">
        <f t="shared" si="21"/>
        <v>8708.333333</v>
      </c>
      <c r="V17" s="231">
        <f t="shared" si="21"/>
        <v>8708.333333</v>
      </c>
      <c r="W17" s="231">
        <f t="shared" si="21"/>
        <v>8708.333333</v>
      </c>
      <c r="X17" s="231">
        <f t="shared" si="21"/>
        <v>8708.333333</v>
      </c>
      <c r="Y17" s="231">
        <f t="shared" si="21"/>
        <v>8708.333333</v>
      </c>
      <c r="Z17" s="231">
        <f t="shared" si="21"/>
        <v>8708.333333</v>
      </c>
      <c r="AA17" s="231">
        <f t="shared" si="21"/>
        <v>8708.333333</v>
      </c>
      <c r="AB17" s="231">
        <f t="shared" si="21"/>
        <v>8708.333333</v>
      </c>
      <c r="AC17" s="231">
        <f t="shared" si="21"/>
        <v>8708.333333</v>
      </c>
      <c r="AD17" s="231">
        <f t="shared" si="21"/>
        <v>8708.333333</v>
      </c>
      <c r="AE17" s="231">
        <f t="shared" si="21"/>
        <v>8708.333333</v>
      </c>
      <c r="AF17" s="231">
        <f t="shared" si="21"/>
        <v>8708.333333</v>
      </c>
      <c r="AG17" s="231">
        <f t="shared" si="21"/>
        <v>9500</v>
      </c>
      <c r="AH17" s="231">
        <f t="shared" si="21"/>
        <v>9500</v>
      </c>
      <c r="AI17" s="231">
        <f t="shared" si="21"/>
        <v>9500</v>
      </c>
      <c r="AJ17" s="231">
        <f t="shared" si="21"/>
        <v>9500</v>
      </c>
      <c r="AK17" s="231">
        <f t="shared" si="21"/>
        <v>9500</v>
      </c>
      <c r="AL17" s="231">
        <f t="shared" si="21"/>
        <v>9500</v>
      </c>
      <c r="AM17" s="231">
        <f t="shared" si="21"/>
        <v>9500</v>
      </c>
      <c r="AN17" s="231">
        <f t="shared" si="21"/>
        <v>9500</v>
      </c>
      <c r="AO17" s="231">
        <f t="shared" si="21"/>
        <v>9500</v>
      </c>
      <c r="AP17" s="231">
        <f t="shared" si="21"/>
        <v>9500</v>
      </c>
      <c r="AQ17" s="231">
        <f t="shared" si="21"/>
        <v>9500</v>
      </c>
      <c r="AR17" s="231">
        <f t="shared" si="21"/>
        <v>9500</v>
      </c>
      <c r="AS17" s="231">
        <f t="shared" si="21"/>
        <v>10291.66667</v>
      </c>
      <c r="AT17" s="231">
        <f t="shared" si="21"/>
        <v>10291.66667</v>
      </c>
      <c r="AU17" s="231">
        <f t="shared" si="21"/>
        <v>10291.66667</v>
      </c>
      <c r="AV17" s="231">
        <f t="shared" si="21"/>
        <v>10291.66667</v>
      </c>
      <c r="AW17" s="231">
        <f t="shared" si="21"/>
        <v>10291.66667</v>
      </c>
      <c r="AX17" s="231">
        <f t="shared" si="21"/>
        <v>10291.66667</v>
      </c>
      <c r="AY17" s="231">
        <f t="shared" si="21"/>
        <v>10291.66667</v>
      </c>
      <c r="AZ17" s="231">
        <f t="shared" si="21"/>
        <v>10291.66667</v>
      </c>
      <c r="BA17" s="231">
        <f t="shared" si="21"/>
        <v>10291.66667</v>
      </c>
      <c r="BB17" s="231">
        <f t="shared" si="21"/>
        <v>10291.66667</v>
      </c>
      <c r="BC17" s="231">
        <f t="shared" si="21"/>
        <v>10291.66667</v>
      </c>
      <c r="BD17" s="231">
        <f t="shared" si="21"/>
        <v>10291.66667</v>
      </c>
      <c r="BE17" s="231">
        <f t="shared" si="21"/>
        <v>11083.33333</v>
      </c>
      <c r="BF17" s="231">
        <f t="shared" si="21"/>
        <v>11083.33333</v>
      </c>
      <c r="BG17" s="231">
        <f t="shared" si="21"/>
        <v>11083.33333</v>
      </c>
      <c r="BH17" s="231">
        <f t="shared" si="21"/>
        <v>11083.33333</v>
      </c>
      <c r="BI17" s="231">
        <f t="shared" si="21"/>
        <v>11083.33333</v>
      </c>
      <c r="BJ17" s="231">
        <f t="shared" si="21"/>
        <v>11083.33333</v>
      </c>
      <c r="BK17" s="231">
        <f t="shared" si="21"/>
        <v>11083.33333</v>
      </c>
      <c r="BL17" s="231">
        <f t="shared" si="21"/>
        <v>11083.33333</v>
      </c>
      <c r="BM17" s="231">
        <f t="shared" si="21"/>
        <v>11083.33333</v>
      </c>
      <c r="BN17" s="231">
        <f t="shared" si="21"/>
        <v>11083.33333</v>
      </c>
      <c r="BO17" s="231">
        <f t="shared" si="21"/>
        <v>11083.33333</v>
      </c>
      <c r="BP17" s="231">
        <f t="shared" si="21"/>
        <v>11083.33333</v>
      </c>
      <c r="BR17" s="232">
        <f t="shared" ref="BR17:DY17" si="22">+IF(I17&gt;0,1,0)</f>
        <v>0</v>
      </c>
      <c r="BS17" s="232">
        <f t="shared" si="22"/>
        <v>0</v>
      </c>
      <c r="BT17" s="232">
        <f t="shared" si="22"/>
        <v>0</v>
      </c>
      <c r="BU17" s="232">
        <f t="shared" si="22"/>
        <v>0</v>
      </c>
      <c r="BV17" s="232">
        <f t="shared" si="22"/>
        <v>0</v>
      </c>
      <c r="BW17" s="232">
        <f t="shared" si="22"/>
        <v>0</v>
      </c>
      <c r="BX17" s="232">
        <f t="shared" si="22"/>
        <v>1</v>
      </c>
      <c r="BY17" s="232">
        <f t="shared" si="22"/>
        <v>1</v>
      </c>
      <c r="BZ17" s="232">
        <f t="shared" si="22"/>
        <v>1</v>
      </c>
      <c r="CA17" s="232">
        <f t="shared" si="22"/>
        <v>1</v>
      </c>
      <c r="CB17" s="232">
        <f t="shared" si="22"/>
        <v>1</v>
      </c>
      <c r="CC17" s="232">
        <f t="shared" si="22"/>
        <v>1</v>
      </c>
      <c r="CD17" s="232">
        <f t="shared" si="22"/>
        <v>1</v>
      </c>
      <c r="CE17" s="232">
        <f t="shared" si="22"/>
        <v>1</v>
      </c>
      <c r="CF17" s="232">
        <f t="shared" si="22"/>
        <v>1</v>
      </c>
      <c r="CG17" s="232">
        <f t="shared" si="22"/>
        <v>1</v>
      </c>
      <c r="CH17" s="232">
        <f t="shared" si="22"/>
        <v>1</v>
      </c>
      <c r="CI17" s="232">
        <f t="shared" si="22"/>
        <v>1</v>
      </c>
      <c r="CJ17" s="232">
        <f t="shared" si="22"/>
        <v>1</v>
      </c>
      <c r="CK17" s="232">
        <f t="shared" si="22"/>
        <v>1</v>
      </c>
      <c r="CL17" s="232">
        <f t="shared" si="22"/>
        <v>1</v>
      </c>
      <c r="CM17" s="232">
        <f t="shared" si="22"/>
        <v>1</v>
      </c>
      <c r="CN17" s="232">
        <f t="shared" si="22"/>
        <v>1</v>
      </c>
      <c r="CO17" s="232">
        <f t="shared" si="22"/>
        <v>1</v>
      </c>
      <c r="CP17" s="232">
        <f t="shared" si="22"/>
        <v>1</v>
      </c>
      <c r="CQ17" s="232">
        <f t="shared" si="22"/>
        <v>1</v>
      </c>
      <c r="CR17" s="232">
        <f t="shared" si="22"/>
        <v>1</v>
      </c>
      <c r="CS17" s="232">
        <f t="shared" si="22"/>
        <v>1</v>
      </c>
      <c r="CT17" s="232">
        <f t="shared" si="22"/>
        <v>1</v>
      </c>
      <c r="CU17" s="232">
        <f t="shared" si="22"/>
        <v>1</v>
      </c>
      <c r="CV17" s="232">
        <f t="shared" si="22"/>
        <v>1</v>
      </c>
      <c r="CW17" s="232">
        <f t="shared" si="22"/>
        <v>1</v>
      </c>
      <c r="CX17" s="232">
        <f t="shared" si="22"/>
        <v>1</v>
      </c>
      <c r="CY17" s="232">
        <f t="shared" si="22"/>
        <v>1</v>
      </c>
      <c r="CZ17" s="232">
        <f t="shared" si="22"/>
        <v>1</v>
      </c>
      <c r="DA17" s="232">
        <f t="shared" si="22"/>
        <v>1</v>
      </c>
      <c r="DB17" s="232">
        <f t="shared" si="22"/>
        <v>1</v>
      </c>
      <c r="DC17" s="232">
        <f t="shared" si="22"/>
        <v>1</v>
      </c>
      <c r="DD17" s="232">
        <f t="shared" si="22"/>
        <v>1</v>
      </c>
      <c r="DE17" s="232">
        <f t="shared" si="22"/>
        <v>1</v>
      </c>
      <c r="DF17" s="232">
        <f t="shared" si="22"/>
        <v>1</v>
      </c>
      <c r="DG17" s="232">
        <f t="shared" si="22"/>
        <v>1</v>
      </c>
      <c r="DH17" s="232">
        <f t="shared" si="22"/>
        <v>1</v>
      </c>
      <c r="DI17" s="232">
        <f t="shared" si="22"/>
        <v>1</v>
      </c>
      <c r="DJ17" s="232">
        <f t="shared" si="22"/>
        <v>1</v>
      </c>
      <c r="DK17" s="232">
        <f t="shared" si="22"/>
        <v>1</v>
      </c>
      <c r="DL17" s="232">
        <f t="shared" si="22"/>
        <v>1</v>
      </c>
      <c r="DM17" s="232">
        <f t="shared" si="22"/>
        <v>1</v>
      </c>
      <c r="DN17" s="232">
        <f t="shared" si="22"/>
        <v>1</v>
      </c>
      <c r="DO17" s="232">
        <f t="shared" si="22"/>
        <v>1</v>
      </c>
      <c r="DP17" s="232">
        <f t="shared" si="22"/>
        <v>1</v>
      </c>
      <c r="DQ17" s="232">
        <f t="shared" si="22"/>
        <v>1</v>
      </c>
      <c r="DR17" s="232">
        <f t="shared" si="22"/>
        <v>1</v>
      </c>
      <c r="DS17" s="232">
        <f t="shared" si="22"/>
        <v>1</v>
      </c>
      <c r="DT17" s="232">
        <f t="shared" si="22"/>
        <v>1</v>
      </c>
      <c r="DU17" s="232">
        <f t="shared" si="22"/>
        <v>1</v>
      </c>
      <c r="DV17" s="232">
        <f t="shared" si="22"/>
        <v>1</v>
      </c>
      <c r="DW17" s="232">
        <f t="shared" si="22"/>
        <v>1</v>
      </c>
      <c r="DX17" s="232">
        <f t="shared" si="22"/>
        <v>1</v>
      </c>
      <c r="DY17" s="232">
        <f t="shared" si="22"/>
        <v>1</v>
      </c>
    </row>
    <row r="18" ht="14.25" customHeight="1">
      <c r="A18" s="212"/>
      <c r="B18" s="220" t="s">
        <v>454</v>
      </c>
      <c r="C18" s="228" t="s">
        <v>339</v>
      </c>
      <c r="D18" s="228" t="s">
        <v>448</v>
      </c>
      <c r="E18" s="233">
        <v>85000.0</v>
      </c>
      <c r="F18" s="230">
        <v>9.0</v>
      </c>
      <c r="G18" s="229">
        <f t="shared" si="23"/>
        <v>85000</v>
      </c>
      <c r="H18" s="230">
        <v>5.0</v>
      </c>
      <c r="I18" s="231">
        <f t="shared" ref="I18:BP18" si="24">+IF(I$8&lt;$F18,0,IF(I$8&lt;$H18,$E18/12,$G18/12))*I$9</f>
        <v>0</v>
      </c>
      <c r="J18" s="231">
        <f t="shared" si="24"/>
        <v>0</v>
      </c>
      <c r="K18" s="231">
        <f t="shared" si="24"/>
        <v>0</v>
      </c>
      <c r="L18" s="231">
        <f t="shared" si="24"/>
        <v>0</v>
      </c>
      <c r="M18" s="231">
        <f t="shared" si="24"/>
        <v>0</v>
      </c>
      <c r="N18" s="231">
        <f t="shared" si="24"/>
        <v>0</v>
      </c>
      <c r="O18" s="231">
        <f t="shared" si="24"/>
        <v>0</v>
      </c>
      <c r="P18" s="231">
        <f t="shared" si="24"/>
        <v>0</v>
      </c>
      <c r="Q18" s="231">
        <f t="shared" si="24"/>
        <v>7083.333333</v>
      </c>
      <c r="R18" s="231">
        <f t="shared" si="24"/>
        <v>7083.333333</v>
      </c>
      <c r="S18" s="231">
        <f t="shared" si="24"/>
        <v>7083.333333</v>
      </c>
      <c r="T18" s="231">
        <f t="shared" si="24"/>
        <v>7083.333333</v>
      </c>
      <c r="U18" s="231">
        <f t="shared" si="24"/>
        <v>7791.666667</v>
      </c>
      <c r="V18" s="231">
        <f t="shared" si="24"/>
        <v>7791.666667</v>
      </c>
      <c r="W18" s="231">
        <f t="shared" si="24"/>
        <v>7791.666667</v>
      </c>
      <c r="X18" s="231">
        <f t="shared" si="24"/>
        <v>7791.666667</v>
      </c>
      <c r="Y18" s="231">
        <f t="shared" si="24"/>
        <v>7791.666667</v>
      </c>
      <c r="Z18" s="231">
        <f t="shared" si="24"/>
        <v>7791.666667</v>
      </c>
      <c r="AA18" s="231">
        <f t="shared" si="24"/>
        <v>7791.666667</v>
      </c>
      <c r="AB18" s="231">
        <f t="shared" si="24"/>
        <v>7791.666667</v>
      </c>
      <c r="AC18" s="231">
        <f t="shared" si="24"/>
        <v>7791.666667</v>
      </c>
      <c r="AD18" s="231">
        <f t="shared" si="24"/>
        <v>7791.666667</v>
      </c>
      <c r="AE18" s="231">
        <f t="shared" si="24"/>
        <v>7791.666667</v>
      </c>
      <c r="AF18" s="231">
        <f t="shared" si="24"/>
        <v>7791.666667</v>
      </c>
      <c r="AG18" s="231">
        <f t="shared" si="24"/>
        <v>8500</v>
      </c>
      <c r="AH18" s="231">
        <f t="shared" si="24"/>
        <v>8500</v>
      </c>
      <c r="AI18" s="231">
        <f t="shared" si="24"/>
        <v>8500</v>
      </c>
      <c r="AJ18" s="231">
        <f t="shared" si="24"/>
        <v>8500</v>
      </c>
      <c r="AK18" s="231">
        <f t="shared" si="24"/>
        <v>8500</v>
      </c>
      <c r="AL18" s="231">
        <f t="shared" si="24"/>
        <v>8500</v>
      </c>
      <c r="AM18" s="231">
        <f t="shared" si="24"/>
        <v>8500</v>
      </c>
      <c r="AN18" s="231">
        <f t="shared" si="24"/>
        <v>8500</v>
      </c>
      <c r="AO18" s="231">
        <f t="shared" si="24"/>
        <v>8500</v>
      </c>
      <c r="AP18" s="231">
        <f t="shared" si="24"/>
        <v>8500</v>
      </c>
      <c r="AQ18" s="231">
        <f t="shared" si="24"/>
        <v>8500</v>
      </c>
      <c r="AR18" s="231">
        <f t="shared" si="24"/>
        <v>8500</v>
      </c>
      <c r="AS18" s="231">
        <f t="shared" si="24"/>
        <v>9208.333333</v>
      </c>
      <c r="AT18" s="231">
        <f t="shared" si="24"/>
        <v>9208.333333</v>
      </c>
      <c r="AU18" s="231">
        <f t="shared" si="24"/>
        <v>9208.333333</v>
      </c>
      <c r="AV18" s="231">
        <f t="shared" si="24"/>
        <v>9208.333333</v>
      </c>
      <c r="AW18" s="231">
        <f t="shared" si="24"/>
        <v>9208.333333</v>
      </c>
      <c r="AX18" s="231">
        <f t="shared" si="24"/>
        <v>9208.333333</v>
      </c>
      <c r="AY18" s="231">
        <f t="shared" si="24"/>
        <v>9208.333333</v>
      </c>
      <c r="AZ18" s="231">
        <f t="shared" si="24"/>
        <v>9208.333333</v>
      </c>
      <c r="BA18" s="231">
        <f t="shared" si="24"/>
        <v>9208.333333</v>
      </c>
      <c r="BB18" s="231">
        <f t="shared" si="24"/>
        <v>9208.333333</v>
      </c>
      <c r="BC18" s="231">
        <f t="shared" si="24"/>
        <v>9208.333333</v>
      </c>
      <c r="BD18" s="231">
        <f t="shared" si="24"/>
        <v>9208.333333</v>
      </c>
      <c r="BE18" s="231">
        <f t="shared" si="24"/>
        <v>9916.666667</v>
      </c>
      <c r="BF18" s="231">
        <f t="shared" si="24"/>
        <v>9916.666667</v>
      </c>
      <c r="BG18" s="231">
        <f t="shared" si="24"/>
        <v>9916.666667</v>
      </c>
      <c r="BH18" s="231">
        <f t="shared" si="24"/>
        <v>9916.666667</v>
      </c>
      <c r="BI18" s="231">
        <f t="shared" si="24"/>
        <v>9916.666667</v>
      </c>
      <c r="BJ18" s="231">
        <f t="shared" si="24"/>
        <v>9916.666667</v>
      </c>
      <c r="BK18" s="231">
        <f t="shared" si="24"/>
        <v>9916.666667</v>
      </c>
      <c r="BL18" s="231">
        <f t="shared" si="24"/>
        <v>9916.666667</v>
      </c>
      <c r="BM18" s="231">
        <f t="shared" si="24"/>
        <v>9916.666667</v>
      </c>
      <c r="BN18" s="231">
        <f t="shared" si="24"/>
        <v>9916.666667</v>
      </c>
      <c r="BO18" s="231">
        <f t="shared" si="24"/>
        <v>9916.666667</v>
      </c>
      <c r="BP18" s="231">
        <f t="shared" si="24"/>
        <v>9916.666667</v>
      </c>
      <c r="BR18" s="232">
        <f t="shared" ref="BR18:DY18" si="25">+IF(I18&gt;0,1,0)</f>
        <v>0</v>
      </c>
      <c r="BS18" s="232">
        <f t="shared" si="25"/>
        <v>0</v>
      </c>
      <c r="BT18" s="232">
        <f t="shared" si="25"/>
        <v>0</v>
      </c>
      <c r="BU18" s="232">
        <f t="shared" si="25"/>
        <v>0</v>
      </c>
      <c r="BV18" s="232">
        <f t="shared" si="25"/>
        <v>0</v>
      </c>
      <c r="BW18" s="232">
        <f t="shared" si="25"/>
        <v>0</v>
      </c>
      <c r="BX18" s="232">
        <f t="shared" si="25"/>
        <v>0</v>
      </c>
      <c r="BY18" s="232">
        <f t="shared" si="25"/>
        <v>0</v>
      </c>
      <c r="BZ18" s="232">
        <f t="shared" si="25"/>
        <v>1</v>
      </c>
      <c r="CA18" s="232">
        <f t="shared" si="25"/>
        <v>1</v>
      </c>
      <c r="CB18" s="232">
        <f t="shared" si="25"/>
        <v>1</v>
      </c>
      <c r="CC18" s="232">
        <f t="shared" si="25"/>
        <v>1</v>
      </c>
      <c r="CD18" s="232">
        <f t="shared" si="25"/>
        <v>1</v>
      </c>
      <c r="CE18" s="232">
        <f t="shared" si="25"/>
        <v>1</v>
      </c>
      <c r="CF18" s="232">
        <f t="shared" si="25"/>
        <v>1</v>
      </c>
      <c r="CG18" s="232">
        <f t="shared" si="25"/>
        <v>1</v>
      </c>
      <c r="CH18" s="232">
        <f t="shared" si="25"/>
        <v>1</v>
      </c>
      <c r="CI18" s="232">
        <f t="shared" si="25"/>
        <v>1</v>
      </c>
      <c r="CJ18" s="232">
        <f t="shared" si="25"/>
        <v>1</v>
      </c>
      <c r="CK18" s="232">
        <f t="shared" si="25"/>
        <v>1</v>
      </c>
      <c r="CL18" s="232">
        <f t="shared" si="25"/>
        <v>1</v>
      </c>
      <c r="CM18" s="232">
        <f t="shared" si="25"/>
        <v>1</v>
      </c>
      <c r="CN18" s="232">
        <f t="shared" si="25"/>
        <v>1</v>
      </c>
      <c r="CO18" s="232">
        <f t="shared" si="25"/>
        <v>1</v>
      </c>
      <c r="CP18" s="232">
        <f t="shared" si="25"/>
        <v>1</v>
      </c>
      <c r="CQ18" s="232">
        <f t="shared" si="25"/>
        <v>1</v>
      </c>
      <c r="CR18" s="232">
        <f t="shared" si="25"/>
        <v>1</v>
      </c>
      <c r="CS18" s="232">
        <f t="shared" si="25"/>
        <v>1</v>
      </c>
      <c r="CT18" s="232">
        <f t="shared" si="25"/>
        <v>1</v>
      </c>
      <c r="CU18" s="232">
        <f t="shared" si="25"/>
        <v>1</v>
      </c>
      <c r="CV18" s="232">
        <f t="shared" si="25"/>
        <v>1</v>
      </c>
      <c r="CW18" s="232">
        <f t="shared" si="25"/>
        <v>1</v>
      </c>
      <c r="CX18" s="232">
        <f t="shared" si="25"/>
        <v>1</v>
      </c>
      <c r="CY18" s="232">
        <f t="shared" si="25"/>
        <v>1</v>
      </c>
      <c r="CZ18" s="232">
        <f t="shared" si="25"/>
        <v>1</v>
      </c>
      <c r="DA18" s="232">
        <f t="shared" si="25"/>
        <v>1</v>
      </c>
      <c r="DB18" s="232">
        <f t="shared" si="25"/>
        <v>1</v>
      </c>
      <c r="DC18" s="232">
        <f t="shared" si="25"/>
        <v>1</v>
      </c>
      <c r="DD18" s="232">
        <f t="shared" si="25"/>
        <v>1</v>
      </c>
      <c r="DE18" s="232">
        <f t="shared" si="25"/>
        <v>1</v>
      </c>
      <c r="DF18" s="232">
        <f t="shared" si="25"/>
        <v>1</v>
      </c>
      <c r="DG18" s="232">
        <f t="shared" si="25"/>
        <v>1</v>
      </c>
      <c r="DH18" s="232">
        <f t="shared" si="25"/>
        <v>1</v>
      </c>
      <c r="DI18" s="232">
        <f t="shared" si="25"/>
        <v>1</v>
      </c>
      <c r="DJ18" s="232">
        <f t="shared" si="25"/>
        <v>1</v>
      </c>
      <c r="DK18" s="232">
        <f t="shared" si="25"/>
        <v>1</v>
      </c>
      <c r="DL18" s="232">
        <f t="shared" si="25"/>
        <v>1</v>
      </c>
      <c r="DM18" s="232">
        <f t="shared" si="25"/>
        <v>1</v>
      </c>
      <c r="DN18" s="232">
        <f t="shared" si="25"/>
        <v>1</v>
      </c>
      <c r="DO18" s="232">
        <f t="shared" si="25"/>
        <v>1</v>
      </c>
      <c r="DP18" s="232">
        <f t="shared" si="25"/>
        <v>1</v>
      </c>
      <c r="DQ18" s="232">
        <f t="shared" si="25"/>
        <v>1</v>
      </c>
      <c r="DR18" s="232">
        <f t="shared" si="25"/>
        <v>1</v>
      </c>
      <c r="DS18" s="232">
        <f t="shared" si="25"/>
        <v>1</v>
      </c>
      <c r="DT18" s="232">
        <f t="shared" si="25"/>
        <v>1</v>
      </c>
      <c r="DU18" s="232">
        <f t="shared" si="25"/>
        <v>1</v>
      </c>
      <c r="DV18" s="232">
        <f t="shared" si="25"/>
        <v>1</v>
      </c>
      <c r="DW18" s="232">
        <f t="shared" si="25"/>
        <v>1</v>
      </c>
      <c r="DX18" s="232">
        <f t="shared" si="25"/>
        <v>1</v>
      </c>
      <c r="DY18" s="232">
        <f t="shared" si="25"/>
        <v>1</v>
      </c>
    </row>
    <row r="19" ht="14.25" customHeight="1">
      <c r="A19" s="212"/>
      <c r="B19" s="220" t="s">
        <v>455</v>
      </c>
      <c r="C19" s="219" t="s">
        <v>339</v>
      </c>
      <c r="D19" s="219" t="s">
        <v>448</v>
      </c>
      <c r="E19" s="233">
        <v>50000.0</v>
      </c>
      <c r="F19" s="234">
        <v>13.0</v>
      </c>
      <c r="G19" s="229">
        <f t="shared" si="23"/>
        <v>50000</v>
      </c>
      <c r="H19" s="230">
        <v>13.0</v>
      </c>
      <c r="I19" s="231">
        <f t="shared" ref="I19:BP19" si="26">+IF(I$8&lt;$F19,0,IF(I$8&lt;$H19,$E19/12,$G19/12))*I$9</f>
        <v>0</v>
      </c>
      <c r="J19" s="231">
        <f t="shared" si="26"/>
        <v>0</v>
      </c>
      <c r="K19" s="231">
        <f t="shared" si="26"/>
        <v>0</v>
      </c>
      <c r="L19" s="231">
        <f t="shared" si="26"/>
        <v>0</v>
      </c>
      <c r="M19" s="231">
        <f t="shared" si="26"/>
        <v>0</v>
      </c>
      <c r="N19" s="231">
        <f t="shared" si="26"/>
        <v>0</v>
      </c>
      <c r="O19" s="231">
        <f t="shared" si="26"/>
        <v>0</v>
      </c>
      <c r="P19" s="231">
        <f t="shared" si="26"/>
        <v>0</v>
      </c>
      <c r="Q19" s="231">
        <f t="shared" si="26"/>
        <v>0</v>
      </c>
      <c r="R19" s="231">
        <f t="shared" si="26"/>
        <v>0</v>
      </c>
      <c r="S19" s="231">
        <f t="shared" si="26"/>
        <v>0</v>
      </c>
      <c r="T19" s="231">
        <f t="shared" si="26"/>
        <v>0</v>
      </c>
      <c r="U19" s="231">
        <f t="shared" si="26"/>
        <v>4583.333333</v>
      </c>
      <c r="V19" s="231">
        <f t="shared" si="26"/>
        <v>4583.333333</v>
      </c>
      <c r="W19" s="231">
        <f t="shared" si="26"/>
        <v>4583.333333</v>
      </c>
      <c r="X19" s="231">
        <f t="shared" si="26"/>
        <v>4583.333333</v>
      </c>
      <c r="Y19" s="231">
        <f t="shared" si="26"/>
        <v>4583.333333</v>
      </c>
      <c r="Z19" s="231">
        <f t="shared" si="26"/>
        <v>4583.333333</v>
      </c>
      <c r="AA19" s="231">
        <f t="shared" si="26"/>
        <v>4583.333333</v>
      </c>
      <c r="AB19" s="231">
        <f t="shared" si="26"/>
        <v>4583.333333</v>
      </c>
      <c r="AC19" s="231">
        <f t="shared" si="26"/>
        <v>4583.333333</v>
      </c>
      <c r="AD19" s="231">
        <f t="shared" si="26"/>
        <v>4583.333333</v>
      </c>
      <c r="AE19" s="231">
        <f t="shared" si="26"/>
        <v>4583.333333</v>
      </c>
      <c r="AF19" s="231">
        <f t="shared" si="26"/>
        <v>4583.333333</v>
      </c>
      <c r="AG19" s="231">
        <f t="shared" si="26"/>
        <v>5000</v>
      </c>
      <c r="AH19" s="231">
        <f t="shared" si="26"/>
        <v>5000</v>
      </c>
      <c r="AI19" s="231">
        <f t="shared" si="26"/>
        <v>5000</v>
      </c>
      <c r="AJ19" s="231">
        <f t="shared" si="26"/>
        <v>5000</v>
      </c>
      <c r="AK19" s="231">
        <f t="shared" si="26"/>
        <v>5000</v>
      </c>
      <c r="AL19" s="231">
        <f t="shared" si="26"/>
        <v>5000</v>
      </c>
      <c r="AM19" s="231">
        <f t="shared" si="26"/>
        <v>5000</v>
      </c>
      <c r="AN19" s="231">
        <f t="shared" si="26"/>
        <v>5000</v>
      </c>
      <c r="AO19" s="231">
        <f t="shared" si="26"/>
        <v>5000</v>
      </c>
      <c r="AP19" s="231">
        <f t="shared" si="26"/>
        <v>5000</v>
      </c>
      <c r="AQ19" s="231">
        <f t="shared" si="26"/>
        <v>5000</v>
      </c>
      <c r="AR19" s="231">
        <f t="shared" si="26"/>
        <v>5000</v>
      </c>
      <c r="AS19" s="231">
        <f t="shared" si="26"/>
        <v>5416.666667</v>
      </c>
      <c r="AT19" s="231">
        <f t="shared" si="26"/>
        <v>5416.666667</v>
      </c>
      <c r="AU19" s="231">
        <f t="shared" si="26"/>
        <v>5416.666667</v>
      </c>
      <c r="AV19" s="231">
        <f t="shared" si="26"/>
        <v>5416.666667</v>
      </c>
      <c r="AW19" s="231">
        <f t="shared" si="26"/>
        <v>5416.666667</v>
      </c>
      <c r="AX19" s="231">
        <f t="shared" si="26"/>
        <v>5416.666667</v>
      </c>
      <c r="AY19" s="231">
        <f t="shared" si="26"/>
        <v>5416.666667</v>
      </c>
      <c r="AZ19" s="231">
        <f t="shared" si="26"/>
        <v>5416.666667</v>
      </c>
      <c r="BA19" s="231">
        <f t="shared" si="26"/>
        <v>5416.666667</v>
      </c>
      <c r="BB19" s="231">
        <f t="shared" si="26"/>
        <v>5416.666667</v>
      </c>
      <c r="BC19" s="231">
        <f t="shared" si="26"/>
        <v>5416.666667</v>
      </c>
      <c r="BD19" s="231">
        <f t="shared" si="26"/>
        <v>5416.666667</v>
      </c>
      <c r="BE19" s="231">
        <f t="shared" si="26"/>
        <v>5833.333333</v>
      </c>
      <c r="BF19" s="231">
        <f t="shared" si="26"/>
        <v>5833.333333</v>
      </c>
      <c r="BG19" s="231">
        <f t="shared" si="26"/>
        <v>5833.333333</v>
      </c>
      <c r="BH19" s="231">
        <f t="shared" si="26"/>
        <v>5833.333333</v>
      </c>
      <c r="BI19" s="231">
        <f t="shared" si="26"/>
        <v>5833.333333</v>
      </c>
      <c r="BJ19" s="231">
        <f t="shared" si="26"/>
        <v>5833.333333</v>
      </c>
      <c r="BK19" s="231">
        <f t="shared" si="26"/>
        <v>5833.333333</v>
      </c>
      <c r="BL19" s="231">
        <f t="shared" si="26"/>
        <v>5833.333333</v>
      </c>
      <c r="BM19" s="231">
        <f t="shared" si="26"/>
        <v>5833.333333</v>
      </c>
      <c r="BN19" s="231">
        <f t="shared" si="26"/>
        <v>5833.333333</v>
      </c>
      <c r="BO19" s="231">
        <f t="shared" si="26"/>
        <v>5833.333333</v>
      </c>
      <c r="BP19" s="231">
        <f t="shared" si="26"/>
        <v>5833.333333</v>
      </c>
      <c r="BR19" s="232">
        <f t="shared" ref="BR19:DY19" si="27">+IF(I19&gt;0,1,0)</f>
        <v>0</v>
      </c>
      <c r="BS19" s="232">
        <f t="shared" si="27"/>
        <v>0</v>
      </c>
      <c r="BT19" s="232">
        <f t="shared" si="27"/>
        <v>0</v>
      </c>
      <c r="BU19" s="232">
        <f t="shared" si="27"/>
        <v>0</v>
      </c>
      <c r="BV19" s="232">
        <f t="shared" si="27"/>
        <v>0</v>
      </c>
      <c r="BW19" s="232">
        <f t="shared" si="27"/>
        <v>0</v>
      </c>
      <c r="BX19" s="232">
        <f t="shared" si="27"/>
        <v>0</v>
      </c>
      <c r="BY19" s="232">
        <f t="shared" si="27"/>
        <v>0</v>
      </c>
      <c r="BZ19" s="232">
        <f t="shared" si="27"/>
        <v>0</v>
      </c>
      <c r="CA19" s="232">
        <f t="shared" si="27"/>
        <v>0</v>
      </c>
      <c r="CB19" s="232">
        <f t="shared" si="27"/>
        <v>0</v>
      </c>
      <c r="CC19" s="232">
        <f t="shared" si="27"/>
        <v>0</v>
      </c>
      <c r="CD19" s="232">
        <f t="shared" si="27"/>
        <v>1</v>
      </c>
      <c r="CE19" s="232">
        <f t="shared" si="27"/>
        <v>1</v>
      </c>
      <c r="CF19" s="232">
        <f t="shared" si="27"/>
        <v>1</v>
      </c>
      <c r="CG19" s="232">
        <f t="shared" si="27"/>
        <v>1</v>
      </c>
      <c r="CH19" s="232">
        <f t="shared" si="27"/>
        <v>1</v>
      </c>
      <c r="CI19" s="232">
        <f t="shared" si="27"/>
        <v>1</v>
      </c>
      <c r="CJ19" s="232">
        <f t="shared" si="27"/>
        <v>1</v>
      </c>
      <c r="CK19" s="232">
        <f t="shared" si="27"/>
        <v>1</v>
      </c>
      <c r="CL19" s="232">
        <f t="shared" si="27"/>
        <v>1</v>
      </c>
      <c r="CM19" s="232">
        <f t="shared" si="27"/>
        <v>1</v>
      </c>
      <c r="CN19" s="232">
        <f t="shared" si="27"/>
        <v>1</v>
      </c>
      <c r="CO19" s="232">
        <f t="shared" si="27"/>
        <v>1</v>
      </c>
      <c r="CP19" s="232">
        <f t="shared" si="27"/>
        <v>1</v>
      </c>
      <c r="CQ19" s="232">
        <f t="shared" si="27"/>
        <v>1</v>
      </c>
      <c r="CR19" s="232">
        <f t="shared" si="27"/>
        <v>1</v>
      </c>
      <c r="CS19" s="232">
        <f t="shared" si="27"/>
        <v>1</v>
      </c>
      <c r="CT19" s="232">
        <f t="shared" si="27"/>
        <v>1</v>
      </c>
      <c r="CU19" s="232">
        <f t="shared" si="27"/>
        <v>1</v>
      </c>
      <c r="CV19" s="232">
        <f t="shared" si="27"/>
        <v>1</v>
      </c>
      <c r="CW19" s="232">
        <f t="shared" si="27"/>
        <v>1</v>
      </c>
      <c r="CX19" s="232">
        <f t="shared" si="27"/>
        <v>1</v>
      </c>
      <c r="CY19" s="232">
        <f t="shared" si="27"/>
        <v>1</v>
      </c>
      <c r="CZ19" s="232">
        <f t="shared" si="27"/>
        <v>1</v>
      </c>
      <c r="DA19" s="232">
        <f t="shared" si="27"/>
        <v>1</v>
      </c>
      <c r="DB19" s="232">
        <f t="shared" si="27"/>
        <v>1</v>
      </c>
      <c r="DC19" s="232">
        <f t="shared" si="27"/>
        <v>1</v>
      </c>
      <c r="DD19" s="232">
        <f t="shared" si="27"/>
        <v>1</v>
      </c>
      <c r="DE19" s="232">
        <f t="shared" si="27"/>
        <v>1</v>
      </c>
      <c r="DF19" s="232">
        <f t="shared" si="27"/>
        <v>1</v>
      </c>
      <c r="DG19" s="232">
        <f t="shared" si="27"/>
        <v>1</v>
      </c>
      <c r="DH19" s="232">
        <f t="shared" si="27"/>
        <v>1</v>
      </c>
      <c r="DI19" s="232">
        <f t="shared" si="27"/>
        <v>1</v>
      </c>
      <c r="DJ19" s="232">
        <f t="shared" si="27"/>
        <v>1</v>
      </c>
      <c r="DK19" s="232">
        <f t="shared" si="27"/>
        <v>1</v>
      </c>
      <c r="DL19" s="232">
        <f t="shared" si="27"/>
        <v>1</v>
      </c>
      <c r="DM19" s="232">
        <f t="shared" si="27"/>
        <v>1</v>
      </c>
      <c r="DN19" s="232">
        <f t="shared" si="27"/>
        <v>1</v>
      </c>
      <c r="DO19" s="232">
        <f t="shared" si="27"/>
        <v>1</v>
      </c>
      <c r="DP19" s="232">
        <f t="shared" si="27"/>
        <v>1</v>
      </c>
      <c r="DQ19" s="232">
        <f t="shared" si="27"/>
        <v>1</v>
      </c>
      <c r="DR19" s="232">
        <f t="shared" si="27"/>
        <v>1</v>
      </c>
      <c r="DS19" s="232">
        <f t="shared" si="27"/>
        <v>1</v>
      </c>
      <c r="DT19" s="232">
        <f t="shared" si="27"/>
        <v>1</v>
      </c>
      <c r="DU19" s="232">
        <f t="shared" si="27"/>
        <v>1</v>
      </c>
      <c r="DV19" s="232">
        <f t="shared" si="27"/>
        <v>1</v>
      </c>
      <c r="DW19" s="232">
        <f t="shared" si="27"/>
        <v>1</v>
      </c>
      <c r="DX19" s="232">
        <f t="shared" si="27"/>
        <v>1</v>
      </c>
      <c r="DY19" s="232">
        <f t="shared" si="27"/>
        <v>1</v>
      </c>
    </row>
    <row r="20" ht="14.25" customHeight="1">
      <c r="A20" s="212"/>
      <c r="B20" s="220" t="s">
        <v>456</v>
      </c>
      <c r="C20" s="219" t="s">
        <v>339</v>
      </c>
      <c r="D20" s="219" t="s">
        <v>448</v>
      </c>
      <c r="E20" s="233">
        <v>70000.0</v>
      </c>
      <c r="F20" s="234">
        <v>18.0</v>
      </c>
      <c r="G20" s="229">
        <f t="shared" si="23"/>
        <v>70000</v>
      </c>
      <c r="H20" s="230">
        <v>18.0</v>
      </c>
      <c r="I20" s="231">
        <f t="shared" ref="I20:BP20" si="28">+IF(I$8&lt;$F20,0,IF(I$8&lt;$H20,$E20/12,$G20/12))*I$9</f>
        <v>0</v>
      </c>
      <c r="J20" s="231">
        <f t="shared" si="28"/>
        <v>0</v>
      </c>
      <c r="K20" s="231">
        <f t="shared" si="28"/>
        <v>0</v>
      </c>
      <c r="L20" s="231">
        <f t="shared" si="28"/>
        <v>0</v>
      </c>
      <c r="M20" s="231">
        <f t="shared" si="28"/>
        <v>0</v>
      </c>
      <c r="N20" s="231">
        <f t="shared" si="28"/>
        <v>0</v>
      </c>
      <c r="O20" s="231">
        <f t="shared" si="28"/>
        <v>0</v>
      </c>
      <c r="P20" s="231">
        <f t="shared" si="28"/>
        <v>0</v>
      </c>
      <c r="Q20" s="231">
        <f t="shared" si="28"/>
        <v>0</v>
      </c>
      <c r="R20" s="231">
        <f t="shared" si="28"/>
        <v>0</v>
      </c>
      <c r="S20" s="231">
        <f t="shared" si="28"/>
        <v>0</v>
      </c>
      <c r="T20" s="231">
        <f t="shared" si="28"/>
        <v>0</v>
      </c>
      <c r="U20" s="231">
        <f t="shared" si="28"/>
        <v>0</v>
      </c>
      <c r="V20" s="231">
        <f t="shared" si="28"/>
        <v>0</v>
      </c>
      <c r="W20" s="231">
        <f t="shared" si="28"/>
        <v>0</v>
      </c>
      <c r="X20" s="231">
        <f t="shared" si="28"/>
        <v>0</v>
      </c>
      <c r="Y20" s="231">
        <f t="shared" si="28"/>
        <v>0</v>
      </c>
      <c r="Z20" s="231">
        <f t="shared" si="28"/>
        <v>6416.666667</v>
      </c>
      <c r="AA20" s="231">
        <f t="shared" si="28"/>
        <v>6416.666667</v>
      </c>
      <c r="AB20" s="231">
        <f t="shared" si="28"/>
        <v>6416.666667</v>
      </c>
      <c r="AC20" s="231">
        <f t="shared" si="28"/>
        <v>6416.666667</v>
      </c>
      <c r="AD20" s="231">
        <f t="shared" si="28"/>
        <v>6416.666667</v>
      </c>
      <c r="AE20" s="231">
        <f t="shared" si="28"/>
        <v>6416.666667</v>
      </c>
      <c r="AF20" s="231">
        <f t="shared" si="28"/>
        <v>6416.666667</v>
      </c>
      <c r="AG20" s="231">
        <f t="shared" si="28"/>
        <v>7000</v>
      </c>
      <c r="AH20" s="231">
        <f t="shared" si="28"/>
        <v>7000</v>
      </c>
      <c r="AI20" s="231">
        <f t="shared" si="28"/>
        <v>7000</v>
      </c>
      <c r="AJ20" s="231">
        <f t="shared" si="28"/>
        <v>7000</v>
      </c>
      <c r="AK20" s="231">
        <f t="shared" si="28"/>
        <v>7000</v>
      </c>
      <c r="AL20" s="231">
        <f t="shared" si="28"/>
        <v>7000</v>
      </c>
      <c r="AM20" s="231">
        <f t="shared" si="28"/>
        <v>7000</v>
      </c>
      <c r="AN20" s="231">
        <f t="shared" si="28"/>
        <v>7000</v>
      </c>
      <c r="AO20" s="231">
        <f t="shared" si="28"/>
        <v>7000</v>
      </c>
      <c r="AP20" s="231">
        <f t="shared" si="28"/>
        <v>7000</v>
      </c>
      <c r="AQ20" s="231">
        <f t="shared" si="28"/>
        <v>7000</v>
      </c>
      <c r="AR20" s="231">
        <f t="shared" si="28"/>
        <v>7000</v>
      </c>
      <c r="AS20" s="231">
        <f t="shared" si="28"/>
        <v>7583.333333</v>
      </c>
      <c r="AT20" s="231">
        <f t="shared" si="28"/>
        <v>7583.333333</v>
      </c>
      <c r="AU20" s="231">
        <f t="shared" si="28"/>
        <v>7583.333333</v>
      </c>
      <c r="AV20" s="231">
        <f t="shared" si="28"/>
        <v>7583.333333</v>
      </c>
      <c r="AW20" s="231">
        <f t="shared" si="28"/>
        <v>7583.333333</v>
      </c>
      <c r="AX20" s="231">
        <f t="shared" si="28"/>
        <v>7583.333333</v>
      </c>
      <c r="AY20" s="231">
        <f t="shared" si="28"/>
        <v>7583.333333</v>
      </c>
      <c r="AZ20" s="231">
        <f t="shared" si="28"/>
        <v>7583.333333</v>
      </c>
      <c r="BA20" s="231">
        <f t="shared" si="28"/>
        <v>7583.333333</v>
      </c>
      <c r="BB20" s="231">
        <f t="shared" si="28"/>
        <v>7583.333333</v>
      </c>
      <c r="BC20" s="231">
        <f t="shared" si="28"/>
        <v>7583.333333</v>
      </c>
      <c r="BD20" s="231">
        <f t="shared" si="28"/>
        <v>7583.333333</v>
      </c>
      <c r="BE20" s="231">
        <f t="shared" si="28"/>
        <v>8166.666667</v>
      </c>
      <c r="BF20" s="231">
        <f t="shared" si="28"/>
        <v>8166.666667</v>
      </c>
      <c r="BG20" s="231">
        <f t="shared" si="28"/>
        <v>8166.666667</v>
      </c>
      <c r="BH20" s="231">
        <f t="shared" si="28"/>
        <v>8166.666667</v>
      </c>
      <c r="BI20" s="231">
        <f t="shared" si="28"/>
        <v>8166.666667</v>
      </c>
      <c r="BJ20" s="231">
        <f t="shared" si="28"/>
        <v>8166.666667</v>
      </c>
      <c r="BK20" s="231">
        <f t="shared" si="28"/>
        <v>8166.666667</v>
      </c>
      <c r="BL20" s="231">
        <f t="shared" si="28"/>
        <v>8166.666667</v>
      </c>
      <c r="BM20" s="231">
        <f t="shared" si="28"/>
        <v>8166.666667</v>
      </c>
      <c r="BN20" s="231">
        <f t="shared" si="28"/>
        <v>8166.666667</v>
      </c>
      <c r="BO20" s="231">
        <f t="shared" si="28"/>
        <v>8166.666667</v>
      </c>
      <c r="BP20" s="231">
        <f t="shared" si="28"/>
        <v>8166.666667</v>
      </c>
      <c r="BR20" s="232">
        <f t="shared" ref="BR20:DY20" si="29">+IF(I20&gt;0,1,0)</f>
        <v>0</v>
      </c>
      <c r="BS20" s="232">
        <f t="shared" si="29"/>
        <v>0</v>
      </c>
      <c r="BT20" s="232">
        <f t="shared" si="29"/>
        <v>0</v>
      </c>
      <c r="BU20" s="232">
        <f t="shared" si="29"/>
        <v>0</v>
      </c>
      <c r="BV20" s="232">
        <f t="shared" si="29"/>
        <v>0</v>
      </c>
      <c r="BW20" s="232">
        <f t="shared" si="29"/>
        <v>0</v>
      </c>
      <c r="BX20" s="232">
        <f t="shared" si="29"/>
        <v>0</v>
      </c>
      <c r="BY20" s="232">
        <f t="shared" si="29"/>
        <v>0</v>
      </c>
      <c r="BZ20" s="232">
        <f t="shared" si="29"/>
        <v>0</v>
      </c>
      <c r="CA20" s="232">
        <f t="shared" si="29"/>
        <v>0</v>
      </c>
      <c r="CB20" s="232">
        <f t="shared" si="29"/>
        <v>0</v>
      </c>
      <c r="CC20" s="232">
        <f t="shared" si="29"/>
        <v>0</v>
      </c>
      <c r="CD20" s="232">
        <f t="shared" si="29"/>
        <v>0</v>
      </c>
      <c r="CE20" s="232">
        <f t="shared" si="29"/>
        <v>0</v>
      </c>
      <c r="CF20" s="232">
        <f t="shared" si="29"/>
        <v>0</v>
      </c>
      <c r="CG20" s="232">
        <f t="shared" si="29"/>
        <v>0</v>
      </c>
      <c r="CH20" s="232">
        <f t="shared" si="29"/>
        <v>0</v>
      </c>
      <c r="CI20" s="232">
        <f t="shared" si="29"/>
        <v>1</v>
      </c>
      <c r="CJ20" s="232">
        <f t="shared" si="29"/>
        <v>1</v>
      </c>
      <c r="CK20" s="232">
        <f t="shared" si="29"/>
        <v>1</v>
      </c>
      <c r="CL20" s="232">
        <f t="shared" si="29"/>
        <v>1</v>
      </c>
      <c r="CM20" s="232">
        <f t="shared" si="29"/>
        <v>1</v>
      </c>
      <c r="CN20" s="232">
        <f t="shared" si="29"/>
        <v>1</v>
      </c>
      <c r="CO20" s="232">
        <f t="shared" si="29"/>
        <v>1</v>
      </c>
      <c r="CP20" s="232">
        <f t="shared" si="29"/>
        <v>1</v>
      </c>
      <c r="CQ20" s="232">
        <f t="shared" si="29"/>
        <v>1</v>
      </c>
      <c r="CR20" s="232">
        <f t="shared" si="29"/>
        <v>1</v>
      </c>
      <c r="CS20" s="232">
        <f t="shared" si="29"/>
        <v>1</v>
      </c>
      <c r="CT20" s="232">
        <f t="shared" si="29"/>
        <v>1</v>
      </c>
      <c r="CU20" s="232">
        <f t="shared" si="29"/>
        <v>1</v>
      </c>
      <c r="CV20" s="232">
        <f t="shared" si="29"/>
        <v>1</v>
      </c>
      <c r="CW20" s="232">
        <f t="shared" si="29"/>
        <v>1</v>
      </c>
      <c r="CX20" s="232">
        <f t="shared" si="29"/>
        <v>1</v>
      </c>
      <c r="CY20" s="232">
        <f t="shared" si="29"/>
        <v>1</v>
      </c>
      <c r="CZ20" s="232">
        <f t="shared" si="29"/>
        <v>1</v>
      </c>
      <c r="DA20" s="232">
        <f t="shared" si="29"/>
        <v>1</v>
      </c>
      <c r="DB20" s="232">
        <f t="shared" si="29"/>
        <v>1</v>
      </c>
      <c r="DC20" s="232">
        <f t="shared" si="29"/>
        <v>1</v>
      </c>
      <c r="DD20" s="232">
        <f t="shared" si="29"/>
        <v>1</v>
      </c>
      <c r="DE20" s="232">
        <f t="shared" si="29"/>
        <v>1</v>
      </c>
      <c r="DF20" s="232">
        <f t="shared" si="29"/>
        <v>1</v>
      </c>
      <c r="DG20" s="232">
        <f t="shared" si="29"/>
        <v>1</v>
      </c>
      <c r="DH20" s="232">
        <f t="shared" si="29"/>
        <v>1</v>
      </c>
      <c r="DI20" s="232">
        <f t="shared" si="29"/>
        <v>1</v>
      </c>
      <c r="DJ20" s="232">
        <f t="shared" si="29"/>
        <v>1</v>
      </c>
      <c r="DK20" s="232">
        <f t="shared" si="29"/>
        <v>1</v>
      </c>
      <c r="DL20" s="232">
        <f t="shared" si="29"/>
        <v>1</v>
      </c>
      <c r="DM20" s="232">
        <f t="shared" si="29"/>
        <v>1</v>
      </c>
      <c r="DN20" s="232">
        <f t="shared" si="29"/>
        <v>1</v>
      </c>
      <c r="DO20" s="232">
        <f t="shared" si="29"/>
        <v>1</v>
      </c>
      <c r="DP20" s="232">
        <f t="shared" si="29"/>
        <v>1</v>
      </c>
      <c r="DQ20" s="232">
        <f t="shared" si="29"/>
        <v>1</v>
      </c>
      <c r="DR20" s="232">
        <f t="shared" si="29"/>
        <v>1</v>
      </c>
      <c r="DS20" s="232">
        <f t="shared" si="29"/>
        <v>1</v>
      </c>
      <c r="DT20" s="232">
        <f t="shared" si="29"/>
        <v>1</v>
      </c>
      <c r="DU20" s="232">
        <f t="shared" si="29"/>
        <v>1</v>
      </c>
      <c r="DV20" s="232">
        <f t="shared" si="29"/>
        <v>1</v>
      </c>
      <c r="DW20" s="232">
        <f t="shared" si="29"/>
        <v>1</v>
      </c>
      <c r="DX20" s="232">
        <f t="shared" si="29"/>
        <v>1</v>
      </c>
      <c r="DY20" s="232">
        <f t="shared" si="29"/>
        <v>1</v>
      </c>
    </row>
    <row r="21" ht="14.25" customHeight="1">
      <c r="A21" s="212"/>
      <c r="B21" s="220" t="s">
        <v>457</v>
      </c>
      <c r="C21" s="219" t="s">
        <v>339</v>
      </c>
      <c r="D21" s="219" t="s">
        <v>448</v>
      </c>
      <c r="E21" s="233">
        <v>75000.0</v>
      </c>
      <c r="F21" s="234">
        <v>30.0</v>
      </c>
      <c r="G21" s="229">
        <f t="shared" si="23"/>
        <v>75000</v>
      </c>
      <c r="H21" s="230">
        <v>30.0</v>
      </c>
      <c r="I21" s="231">
        <f t="shared" ref="I21:BP21" si="30">+IF(I$8&lt;$F21,0,IF(I$8&lt;$H21,$E21/12,$G21/12))*I$9</f>
        <v>0</v>
      </c>
      <c r="J21" s="231">
        <f t="shared" si="30"/>
        <v>0</v>
      </c>
      <c r="K21" s="231">
        <f t="shared" si="30"/>
        <v>0</v>
      </c>
      <c r="L21" s="231">
        <f t="shared" si="30"/>
        <v>0</v>
      </c>
      <c r="M21" s="231">
        <f t="shared" si="30"/>
        <v>0</v>
      </c>
      <c r="N21" s="231">
        <f t="shared" si="30"/>
        <v>0</v>
      </c>
      <c r="O21" s="231">
        <f t="shared" si="30"/>
        <v>0</v>
      </c>
      <c r="P21" s="231">
        <f t="shared" si="30"/>
        <v>0</v>
      </c>
      <c r="Q21" s="231">
        <f t="shared" si="30"/>
        <v>0</v>
      </c>
      <c r="R21" s="231">
        <f t="shared" si="30"/>
        <v>0</v>
      </c>
      <c r="S21" s="231">
        <f t="shared" si="30"/>
        <v>0</v>
      </c>
      <c r="T21" s="231">
        <f t="shared" si="30"/>
        <v>0</v>
      </c>
      <c r="U21" s="231">
        <f t="shared" si="30"/>
        <v>0</v>
      </c>
      <c r="V21" s="231">
        <f t="shared" si="30"/>
        <v>0</v>
      </c>
      <c r="W21" s="231">
        <f t="shared" si="30"/>
        <v>0</v>
      </c>
      <c r="X21" s="231">
        <f t="shared" si="30"/>
        <v>0</v>
      </c>
      <c r="Y21" s="231">
        <f t="shared" si="30"/>
        <v>0</v>
      </c>
      <c r="Z21" s="231">
        <f t="shared" si="30"/>
        <v>0</v>
      </c>
      <c r="AA21" s="231">
        <f t="shared" si="30"/>
        <v>0</v>
      </c>
      <c r="AB21" s="231">
        <f t="shared" si="30"/>
        <v>0</v>
      </c>
      <c r="AC21" s="231">
        <f t="shared" si="30"/>
        <v>0</v>
      </c>
      <c r="AD21" s="231">
        <f t="shared" si="30"/>
        <v>0</v>
      </c>
      <c r="AE21" s="231">
        <f t="shared" si="30"/>
        <v>0</v>
      </c>
      <c r="AF21" s="231">
        <f t="shared" si="30"/>
        <v>0</v>
      </c>
      <c r="AG21" s="231">
        <f t="shared" si="30"/>
        <v>0</v>
      </c>
      <c r="AH21" s="231">
        <f t="shared" si="30"/>
        <v>0</v>
      </c>
      <c r="AI21" s="231">
        <f t="shared" si="30"/>
        <v>0</v>
      </c>
      <c r="AJ21" s="231">
        <f t="shared" si="30"/>
        <v>0</v>
      </c>
      <c r="AK21" s="231">
        <f t="shared" si="30"/>
        <v>0</v>
      </c>
      <c r="AL21" s="231">
        <f t="shared" si="30"/>
        <v>7500</v>
      </c>
      <c r="AM21" s="231">
        <f t="shared" si="30"/>
        <v>7500</v>
      </c>
      <c r="AN21" s="231">
        <f t="shared" si="30"/>
        <v>7500</v>
      </c>
      <c r="AO21" s="231">
        <f t="shared" si="30"/>
        <v>7500</v>
      </c>
      <c r="AP21" s="231">
        <f t="shared" si="30"/>
        <v>7500</v>
      </c>
      <c r="AQ21" s="231">
        <f t="shared" si="30"/>
        <v>7500</v>
      </c>
      <c r="AR21" s="231">
        <f t="shared" si="30"/>
        <v>7500</v>
      </c>
      <c r="AS21" s="231">
        <f t="shared" si="30"/>
        <v>8125</v>
      </c>
      <c r="AT21" s="231">
        <f t="shared" si="30"/>
        <v>8125</v>
      </c>
      <c r="AU21" s="231">
        <f t="shared" si="30"/>
        <v>8125</v>
      </c>
      <c r="AV21" s="231">
        <f t="shared" si="30"/>
        <v>8125</v>
      </c>
      <c r="AW21" s="231">
        <f t="shared" si="30"/>
        <v>8125</v>
      </c>
      <c r="AX21" s="231">
        <f t="shared" si="30"/>
        <v>8125</v>
      </c>
      <c r="AY21" s="231">
        <f t="shared" si="30"/>
        <v>8125</v>
      </c>
      <c r="AZ21" s="231">
        <f t="shared" si="30"/>
        <v>8125</v>
      </c>
      <c r="BA21" s="231">
        <f t="shared" si="30"/>
        <v>8125</v>
      </c>
      <c r="BB21" s="231">
        <f t="shared" si="30"/>
        <v>8125</v>
      </c>
      <c r="BC21" s="231">
        <f t="shared" si="30"/>
        <v>8125</v>
      </c>
      <c r="BD21" s="231">
        <f t="shared" si="30"/>
        <v>8125</v>
      </c>
      <c r="BE21" s="231">
        <f t="shared" si="30"/>
        <v>8750</v>
      </c>
      <c r="BF21" s="231">
        <f t="shared" si="30"/>
        <v>8750</v>
      </c>
      <c r="BG21" s="231">
        <f t="shared" si="30"/>
        <v>8750</v>
      </c>
      <c r="BH21" s="231">
        <f t="shared" si="30"/>
        <v>8750</v>
      </c>
      <c r="BI21" s="231">
        <f t="shared" si="30"/>
        <v>8750</v>
      </c>
      <c r="BJ21" s="231">
        <f t="shared" si="30"/>
        <v>8750</v>
      </c>
      <c r="BK21" s="231">
        <f t="shared" si="30"/>
        <v>8750</v>
      </c>
      <c r="BL21" s="231">
        <f t="shared" si="30"/>
        <v>8750</v>
      </c>
      <c r="BM21" s="231">
        <f t="shared" si="30"/>
        <v>8750</v>
      </c>
      <c r="BN21" s="231">
        <f t="shared" si="30"/>
        <v>8750</v>
      </c>
      <c r="BO21" s="231">
        <f t="shared" si="30"/>
        <v>8750</v>
      </c>
      <c r="BP21" s="231">
        <f t="shared" si="30"/>
        <v>8750</v>
      </c>
      <c r="BR21" s="232">
        <f t="shared" ref="BR21:DY21" si="31">+IF(I21&gt;0,1,0)</f>
        <v>0</v>
      </c>
      <c r="BS21" s="232">
        <f t="shared" si="31"/>
        <v>0</v>
      </c>
      <c r="BT21" s="232">
        <f t="shared" si="31"/>
        <v>0</v>
      </c>
      <c r="BU21" s="232">
        <f t="shared" si="31"/>
        <v>0</v>
      </c>
      <c r="BV21" s="232">
        <f t="shared" si="31"/>
        <v>0</v>
      </c>
      <c r="BW21" s="232">
        <f t="shared" si="31"/>
        <v>0</v>
      </c>
      <c r="BX21" s="232">
        <f t="shared" si="31"/>
        <v>0</v>
      </c>
      <c r="BY21" s="232">
        <f t="shared" si="31"/>
        <v>0</v>
      </c>
      <c r="BZ21" s="232">
        <f t="shared" si="31"/>
        <v>0</v>
      </c>
      <c r="CA21" s="232">
        <f t="shared" si="31"/>
        <v>0</v>
      </c>
      <c r="CB21" s="232">
        <f t="shared" si="31"/>
        <v>0</v>
      </c>
      <c r="CC21" s="232">
        <f t="shared" si="31"/>
        <v>0</v>
      </c>
      <c r="CD21" s="232">
        <f t="shared" si="31"/>
        <v>0</v>
      </c>
      <c r="CE21" s="232">
        <f t="shared" si="31"/>
        <v>0</v>
      </c>
      <c r="CF21" s="232">
        <f t="shared" si="31"/>
        <v>0</v>
      </c>
      <c r="CG21" s="232">
        <f t="shared" si="31"/>
        <v>0</v>
      </c>
      <c r="CH21" s="232">
        <f t="shared" si="31"/>
        <v>0</v>
      </c>
      <c r="CI21" s="232">
        <f t="shared" si="31"/>
        <v>0</v>
      </c>
      <c r="CJ21" s="232">
        <f t="shared" si="31"/>
        <v>0</v>
      </c>
      <c r="CK21" s="232">
        <f t="shared" si="31"/>
        <v>0</v>
      </c>
      <c r="CL21" s="232">
        <f t="shared" si="31"/>
        <v>0</v>
      </c>
      <c r="CM21" s="232">
        <f t="shared" si="31"/>
        <v>0</v>
      </c>
      <c r="CN21" s="232">
        <f t="shared" si="31"/>
        <v>0</v>
      </c>
      <c r="CO21" s="232">
        <f t="shared" si="31"/>
        <v>0</v>
      </c>
      <c r="CP21" s="232">
        <f t="shared" si="31"/>
        <v>0</v>
      </c>
      <c r="CQ21" s="232">
        <f t="shared" si="31"/>
        <v>0</v>
      </c>
      <c r="CR21" s="232">
        <f t="shared" si="31"/>
        <v>0</v>
      </c>
      <c r="CS21" s="232">
        <f t="shared" si="31"/>
        <v>0</v>
      </c>
      <c r="CT21" s="232">
        <f t="shared" si="31"/>
        <v>0</v>
      </c>
      <c r="CU21" s="232">
        <f t="shared" si="31"/>
        <v>1</v>
      </c>
      <c r="CV21" s="232">
        <f t="shared" si="31"/>
        <v>1</v>
      </c>
      <c r="CW21" s="232">
        <f t="shared" si="31"/>
        <v>1</v>
      </c>
      <c r="CX21" s="232">
        <f t="shared" si="31"/>
        <v>1</v>
      </c>
      <c r="CY21" s="232">
        <f t="shared" si="31"/>
        <v>1</v>
      </c>
      <c r="CZ21" s="232">
        <f t="shared" si="31"/>
        <v>1</v>
      </c>
      <c r="DA21" s="232">
        <f t="shared" si="31"/>
        <v>1</v>
      </c>
      <c r="DB21" s="232">
        <f t="shared" si="31"/>
        <v>1</v>
      </c>
      <c r="DC21" s="232">
        <f t="shared" si="31"/>
        <v>1</v>
      </c>
      <c r="DD21" s="232">
        <f t="shared" si="31"/>
        <v>1</v>
      </c>
      <c r="DE21" s="232">
        <f t="shared" si="31"/>
        <v>1</v>
      </c>
      <c r="DF21" s="232">
        <f t="shared" si="31"/>
        <v>1</v>
      </c>
      <c r="DG21" s="232">
        <f t="shared" si="31"/>
        <v>1</v>
      </c>
      <c r="DH21" s="232">
        <f t="shared" si="31"/>
        <v>1</v>
      </c>
      <c r="DI21" s="232">
        <f t="shared" si="31"/>
        <v>1</v>
      </c>
      <c r="DJ21" s="232">
        <f t="shared" si="31"/>
        <v>1</v>
      </c>
      <c r="DK21" s="232">
        <f t="shared" si="31"/>
        <v>1</v>
      </c>
      <c r="DL21" s="232">
        <f t="shared" si="31"/>
        <v>1</v>
      </c>
      <c r="DM21" s="232">
        <f t="shared" si="31"/>
        <v>1</v>
      </c>
      <c r="DN21" s="232">
        <f t="shared" si="31"/>
        <v>1</v>
      </c>
      <c r="DO21" s="232">
        <f t="shared" si="31"/>
        <v>1</v>
      </c>
      <c r="DP21" s="232">
        <f t="shared" si="31"/>
        <v>1</v>
      </c>
      <c r="DQ21" s="232">
        <f t="shared" si="31"/>
        <v>1</v>
      </c>
      <c r="DR21" s="232">
        <f t="shared" si="31"/>
        <v>1</v>
      </c>
      <c r="DS21" s="232">
        <f t="shared" si="31"/>
        <v>1</v>
      </c>
      <c r="DT21" s="232">
        <f t="shared" si="31"/>
        <v>1</v>
      </c>
      <c r="DU21" s="232">
        <f t="shared" si="31"/>
        <v>1</v>
      </c>
      <c r="DV21" s="232">
        <f t="shared" si="31"/>
        <v>1</v>
      </c>
      <c r="DW21" s="232">
        <f t="shared" si="31"/>
        <v>1</v>
      </c>
      <c r="DX21" s="232">
        <f t="shared" si="31"/>
        <v>1</v>
      </c>
      <c r="DY21" s="232">
        <f t="shared" si="31"/>
        <v>1</v>
      </c>
    </row>
    <row r="22" ht="14.25" customHeight="1">
      <c r="A22" s="212"/>
      <c r="B22" s="220" t="s">
        <v>458</v>
      </c>
      <c r="C22" s="219" t="s">
        <v>339</v>
      </c>
      <c r="D22" s="219" t="s">
        <v>448</v>
      </c>
      <c r="E22" s="233">
        <v>60000.0</v>
      </c>
      <c r="F22" s="234">
        <v>33.0</v>
      </c>
      <c r="G22" s="229">
        <f t="shared" si="23"/>
        <v>60000</v>
      </c>
      <c r="H22" s="230">
        <v>33.0</v>
      </c>
      <c r="I22" s="231">
        <f t="shared" ref="I22:BP22" si="32">+IF(I$8&lt;$F22,0,IF(I$8&lt;$H22,$E22/12,$G22/12))*I$9</f>
        <v>0</v>
      </c>
      <c r="J22" s="231">
        <f t="shared" si="32"/>
        <v>0</v>
      </c>
      <c r="K22" s="231">
        <f t="shared" si="32"/>
        <v>0</v>
      </c>
      <c r="L22" s="231">
        <f t="shared" si="32"/>
        <v>0</v>
      </c>
      <c r="M22" s="231">
        <f t="shared" si="32"/>
        <v>0</v>
      </c>
      <c r="N22" s="231">
        <f t="shared" si="32"/>
        <v>0</v>
      </c>
      <c r="O22" s="231">
        <f t="shared" si="32"/>
        <v>0</v>
      </c>
      <c r="P22" s="231">
        <f t="shared" si="32"/>
        <v>0</v>
      </c>
      <c r="Q22" s="231">
        <f t="shared" si="32"/>
        <v>0</v>
      </c>
      <c r="R22" s="231">
        <f t="shared" si="32"/>
        <v>0</v>
      </c>
      <c r="S22" s="231">
        <f t="shared" si="32"/>
        <v>0</v>
      </c>
      <c r="T22" s="231">
        <f t="shared" si="32"/>
        <v>0</v>
      </c>
      <c r="U22" s="231">
        <f t="shared" si="32"/>
        <v>0</v>
      </c>
      <c r="V22" s="231">
        <f t="shared" si="32"/>
        <v>0</v>
      </c>
      <c r="W22" s="231">
        <f t="shared" si="32"/>
        <v>0</v>
      </c>
      <c r="X22" s="231">
        <f t="shared" si="32"/>
        <v>0</v>
      </c>
      <c r="Y22" s="231">
        <f t="shared" si="32"/>
        <v>0</v>
      </c>
      <c r="Z22" s="231">
        <f t="shared" si="32"/>
        <v>0</v>
      </c>
      <c r="AA22" s="231">
        <f t="shared" si="32"/>
        <v>0</v>
      </c>
      <c r="AB22" s="231">
        <f t="shared" si="32"/>
        <v>0</v>
      </c>
      <c r="AC22" s="231">
        <f t="shared" si="32"/>
        <v>0</v>
      </c>
      <c r="AD22" s="231">
        <f t="shared" si="32"/>
        <v>0</v>
      </c>
      <c r="AE22" s="231">
        <f t="shared" si="32"/>
        <v>0</v>
      </c>
      <c r="AF22" s="231">
        <f t="shared" si="32"/>
        <v>0</v>
      </c>
      <c r="AG22" s="231">
        <f t="shared" si="32"/>
        <v>0</v>
      </c>
      <c r="AH22" s="231">
        <f t="shared" si="32"/>
        <v>0</v>
      </c>
      <c r="AI22" s="231">
        <f t="shared" si="32"/>
        <v>0</v>
      </c>
      <c r="AJ22" s="231">
        <f t="shared" si="32"/>
        <v>0</v>
      </c>
      <c r="AK22" s="231">
        <f t="shared" si="32"/>
        <v>0</v>
      </c>
      <c r="AL22" s="231">
        <f t="shared" si="32"/>
        <v>0</v>
      </c>
      <c r="AM22" s="231">
        <f t="shared" si="32"/>
        <v>0</v>
      </c>
      <c r="AN22" s="231">
        <f t="shared" si="32"/>
        <v>0</v>
      </c>
      <c r="AO22" s="231">
        <f t="shared" si="32"/>
        <v>6000</v>
      </c>
      <c r="AP22" s="231">
        <f t="shared" si="32"/>
        <v>6000</v>
      </c>
      <c r="AQ22" s="231">
        <f t="shared" si="32"/>
        <v>6000</v>
      </c>
      <c r="AR22" s="231">
        <f t="shared" si="32"/>
        <v>6000</v>
      </c>
      <c r="AS22" s="231">
        <f t="shared" si="32"/>
        <v>6500</v>
      </c>
      <c r="AT22" s="231">
        <f t="shared" si="32"/>
        <v>6500</v>
      </c>
      <c r="AU22" s="231">
        <f t="shared" si="32"/>
        <v>6500</v>
      </c>
      <c r="AV22" s="231">
        <f t="shared" si="32"/>
        <v>6500</v>
      </c>
      <c r="AW22" s="231">
        <f t="shared" si="32"/>
        <v>6500</v>
      </c>
      <c r="AX22" s="231">
        <f t="shared" si="32"/>
        <v>6500</v>
      </c>
      <c r="AY22" s="231">
        <f t="shared" si="32"/>
        <v>6500</v>
      </c>
      <c r="AZ22" s="231">
        <f t="shared" si="32"/>
        <v>6500</v>
      </c>
      <c r="BA22" s="231">
        <f t="shared" si="32"/>
        <v>6500</v>
      </c>
      <c r="BB22" s="231">
        <f t="shared" si="32"/>
        <v>6500</v>
      </c>
      <c r="BC22" s="231">
        <f t="shared" si="32"/>
        <v>6500</v>
      </c>
      <c r="BD22" s="231">
        <f t="shared" si="32"/>
        <v>6500</v>
      </c>
      <c r="BE22" s="231">
        <f t="shared" si="32"/>
        <v>7000</v>
      </c>
      <c r="BF22" s="231">
        <f t="shared" si="32"/>
        <v>7000</v>
      </c>
      <c r="BG22" s="231">
        <f t="shared" si="32"/>
        <v>7000</v>
      </c>
      <c r="BH22" s="231">
        <f t="shared" si="32"/>
        <v>7000</v>
      </c>
      <c r="BI22" s="231">
        <f t="shared" si="32"/>
        <v>7000</v>
      </c>
      <c r="BJ22" s="231">
        <f t="shared" si="32"/>
        <v>7000</v>
      </c>
      <c r="BK22" s="231">
        <f t="shared" si="32"/>
        <v>7000</v>
      </c>
      <c r="BL22" s="231">
        <f t="shared" si="32"/>
        <v>7000</v>
      </c>
      <c r="BM22" s="231">
        <f t="shared" si="32"/>
        <v>7000</v>
      </c>
      <c r="BN22" s="231">
        <f t="shared" si="32"/>
        <v>7000</v>
      </c>
      <c r="BO22" s="231">
        <f t="shared" si="32"/>
        <v>7000</v>
      </c>
      <c r="BP22" s="231">
        <f t="shared" si="32"/>
        <v>7000</v>
      </c>
      <c r="BR22" s="232">
        <f t="shared" ref="BR22:DY22" si="33">+IF(I22&gt;0,1,0)</f>
        <v>0</v>
      </c>
      <c r="BS22" s="232">
        <f t="shared" si="33"/>
        <v>0</v>
      </c>
      <c r="BT22" s="232">
        <f t="shared" si="33"/>
        <v>0</v>
      </c>
      <c r="BU22" s="232">
        <f t="shared" si="33"/>
        <v>0</v>
      </c>
      <c r="BV22" s="232">
        <f t="shared" si="33"/>
        <v>0</v>
      </c>
      <c r="BW22" s="232">
        <f t="shared" si="33"/>
        <v>0</v>
      </c>
      <c r="BX22" s="232">
        <f t="shared" si="33"/>
        <v>0</v>
      </c>
      <c r="BY22" s="232">
        <f t="shared" si="33"/>
        <v>0</v>
      </c>
      <c r="BZ22" s="232">
        <f t="shared" si="33"/>
        <v>0</v>
      </c>
      <c r="CA22" s="232">
        <f t="shared" si="33"/>
        <v>0</v>
      </c>
      <c r="CB22" s="232">
        <f t="shared" si="33"/>
        <v>0</v>
      </c>
      <c r="CC22" s="232">
        <f t="shared" si="33"/>
        <v>0</v>
      </c>
      <c r="CD22" s="232">
        <f t="shared" si="33"/>
        <v>0</v>
      </c>
      <c r="CE22" s="232">
        <f t="shared" si="33"/>
        <v>0</v>
      </c>
      <c r="CF22" s="232">
        <f t="shared" si="33"/>
        <v>0</v>
      </c>
      <c r="CG22" s="232">
        <f t="shared" si="33"/>
        <v>0</v>
      </c>
      <c r="CH22" s="232">
        <f t="shared" si="33"/>
        <v>0</v>
      </c>
      <c r="CI22" s="232">
        <f t="shared" si="33"/>
        <v>0</v>
      </c>
      <c r="CJ22" s="232">
        <f t="shared" si="33"/>
        <v>0</v>
      </c>
      <c r="CK22" s="232">
        <f t="shared" si="33"/>
        <v>0</v>
      </c>
      <c r="CL22" s="232">
        <f t="shared" si="33"/>
        <v>0</v>
      </c>
      <c r="CM22" s="232">
        <f t="shared" si="33"/>
        <v>0</v>
      </c>
      <c r="CN22" s="232">
        <f t="shared" si="33"/>
        <v>0</v>
      </c>
      <c r="CO22" s="232">
        <f t="shared" si="33"/>
        <v>0</v>
      </c>
      <c r="CP22" s="232">
        <f t="shared" si="33"/>
        <v>0</v>
      </c>
      <c r="CQ22" s="232">
        <f t="shared" si="33"/>
        <v>0</v>
      </c>
      <c r="CR22" s="232">
        <f t="shared" si="33"/>
        <v>0</v>
      </c>
      <c r="CS22" s="232">
        <f t="shared" si="33"/>
        <v>0</v>
      </c>
      <c r="CT22" s="232">
        <f t="shared" si="33"/>
        <v>0</v>
      </c>
      <c r="CU22" s="232">
        <f t="shared" si="33"/>
        <v>0</v>
      </c>
      <c r="CV22" s="232">
        <f t="shared" si="33"/>
        <v>0</v>
      </c>
      <c r="CW22" s="232">
        <f t="shared" si="33"/>
        <v>0</v>
      </c>
      <c r="CX22" s="232">
        <f t="shared" si="33"/>
        <v>1</v>
      </c>
      <c r="CY22" s="232">
        <f t="shared" si="33"/>
        <v>1</v>
      </c>
      <c r="CZ22" s="232">
        <f t="shared" si="33"/>
        <v>1</v>
      </c>
      <c r="DA22" s="232">
        <f t="shared" si="33"/>
        <v>1</v>
      </c>
      <c r="DB22" s="232">
        <f t="shared" si="33"/>
        <v>1</v>
      </c>
      <c r="DC22" s="232">
        <f t="shared" si="33"/>
        <v>1</v>
      </c>
      <c r="DD22" s="232">
        <f t="shared" si="33"/>
        <v>1</v>
      </c>
      <c r="DE22" s="232">
        <f t="shared" si="33"/>
        <v>1</v>
      </c>
      <c r="DF22" s="232">
        <f t="shared" si="33"/>
        <v>1</v>
      </c>
      <c r="DG22" s="232">
        <f t="shared" si="33"/>
        <v>1</v>
      </c>
      <c r="DH22" s="232">
        <f t="shared" si="33"/>
        <v>1</v>
      </c>
      <c r="DI22" s="232">
        <f t="shared" si="33"/>
        <v>1</v>
      </c>
      <c r="DJ22" s="232">
        <f t="shared" si="33"/>
        <v>1</v>
      </c>
      <c r="DK22" s="232">
        <f t="shared" si="33"/>
        <v>1</v>
      </c>
      <c r="DL22" s="232">
        <f t="shared" si="33"/>
        <v>1</v>
      </c>
      <c r="DM22" s="232">
        <f t="shared" si="33"/>
        <v>1</v>
      </c>
      <c r="DN22" s="232">
        <f t="shared" si="33"/>
        <v>1</v>
      </c>
      <c r="DO22" s="232">
        <f t="shared" si="33"/>
        <v>1</v>
      </c>
      <c r="DP22" s="232">
        <f t="shared" si="33"/>
        <v>1</v>
      </c>
      <c r="DQ22" s="232">
        <f t="shared" si="33"/>
        <v>1</v>
      </c>
      <c r="DR22" s="232">
        <f t="shared" si="33"/>
        <v>1</v>
      </c>
      <c r="DS22" s="232">
        <f t="shared" si="33"/>
        <v>1</v>
      </c>
      <c r="DT22" s="232">
        <f t="shared" si="33"/>
        <v>1</v>
      </c>
      <c r="DU22" s="232">
        <f t="shared" si="33"/>
        <v>1</v>
      </c>
      <c r="DV22" s="232">
        <f t="shared" si="33"/>
        <v>1</v>
      </c>
      <c r="DW22" s="232">
        <f t="shared" si="33"/>
        <v>1</v>
      </c>
      <c r="DX22" s="232">
        <f t="shared" si="33"/>
        <v>1</v>
      </c>
      <c r="DY22" s="232">
        <f t="shared" si="33"/>
        <v>1</v>
      </c>
    </row>
    <row r="23" ht="14.25" customHeight="1">
      <c r="A23" s="212"/>
      <c r="B23" s="220" t="s">
        <v>459</v>
      </c>
      <c r="C23" s="219" t="s">
        <v>340</v>
      </c>
      <c r="D23" s="219" t="s">
        <v>448</v>
      </c>
      <c r="E23" s="233">
        <v>180000.0</v>
      </c>
      <c r="F23" s="234">
        <v>20.0</v>
      </c>
      <c r="G23" s="229">
        <f t="shared" si="23"/>
        <v>180000</v>
      </c>
      <c r="H23" s="230">
        <v>20.0</v>
      </c>
      <c r="I23" s="231">
        <f t="shared" ref="I23:BP23" si="34">+IF(I$8&lt;$F23,0,IF(I$8&lt;$H23,$E23/12,$G23/12))*I$9</f>
        <v>0</v>
      </c>
      <c r="J23" s="231">
        <f t="shared" si="34"/>
        <v>0</v>
      </c>
      <c r="K23" s="231">
        <f t="shared" si="34"/>
        <v>0</v>
      </c>
      <c r="L23" s="231">
        <f t="shared" si="34"/>
        <v>0</v>
      </c>
      <c r="M23" s="231">
        <f t="shared" si="34"/>
        <v>0</v>
      </c>
      <c r="N23" s="231">
        <f t="shared" si="34"/>
        <v>0</v>
      </c>
      <c r="O23" s="231">
        <f t="shared" si="34"/>
        <v>0</v>
      </c>
      <c r="P23" s="231">
        <f t="shared" si="34"/>
        <v>0</v>
      </c>
      <c r="Q23" s="231">
        <f t="shared" si="34"/>
        <v>0</v>
      </c>
      <c r="R23" s="231">
        <f t="shared" si="34"/>
        <v>0</v>
      </c>
      <c r="S23" s="231">
        <f t="shared" si="34"/>
        <v>0</v>
      </c>
      <c r="T23" s="231">
        <f t="shared" si="34"/>
        <v>0</v>
      </c>
      <c r="U23" s="231">
        <f t="shared" si="34"/>
        <v>0</v>
      </c>
      <c r="V23" s="231">
        <f t="shared" si="34"/>
        <v>0</v>
      </c>
      <c r="W23" s="231">
        <f t="shared" si="34"/>
        <v>0</v>
      </c>
      <c r="X23" s="231">
        <f t="shared" si="34"/>
        <v>0</v>
      </c>
      <c r="Y23" s="231">
        <f t="shared" si="34"/>
        <v>0</v>
      </c>
      <c r="Z23" s="231">
        <f t="shared" si="34"/>
        <v>0</v>
      </c>
      <c r="AA23" s="231">
        <f t="shared" si="34"/>
        <v>0</v>
      </c>
      <c r="AB23" s="231">
        <f t="shared" si="34"/>
        <v>16500</v>
      </c>
      <c r="AC23" s="231">
        <f t="shared" si="34"/>
        <v>16500</v>
      </c>
      <c r="AD23" s="231">
        <f t="shared" si="34"/>
        <v>16500</v>
      </c>
      <c r="AE23" s="231">
        <f t="shared" si="34"/>
        <v>16500</v>
      </c>
      <c r="AF23" s="231">
        <f t="shared" si="34"/>
        <v>16500</v>
      </c>
      <c r="AG23" s="231">
        <f t="shared" si="34"/>
        <v>18000</v>
      </c>
      <c r="AH23" s="231">
        <f t="shared" si="34"/>
        <v>18000</v>
      </c>
      <c r="AI23" s="231">
        <f t="shared" si="34"/>
        <v>18000</v>
      </c>
      <c r="AJ23" s="231">
        <f t="shared" si="34"/>
        <v>18000</v>
      </c>
      <c r="AK23" s="231">
        <f t="shared" si="34"/>
        <v>18000</v>
      </c>
      <c r="AL23" s="231">
        <f t="shared" si="34"/>
        <v>18000</v>
      </c>
      <c r="AM23" s="231">
        <f t="shared" si="34"/>
        <v>18000</v>
      </c>
      <c r="AN23" s="231">
        <f t="shared" si="34"/>
        <v>18000</v>
      </c>
      <c r="AO23" s="231">
        <f t="shared" si="34"/>
        <v>18000</v>
      </c>
      <c r="AP23" s="231">
        <f t="shared" si="34"/>
        <v>18000</v>
      </c>
      <c r="AQ23" s="231">
        <f t="shared" si="34"/>
        <v>18000</v>
      </c>
      <c r="AR23" s="231">
        <f t="shared" si="34"/>
        <v>18000</v>
      </c>
      <c r="AS23" s="231">
        <f t="shared" si="34"/>
        <v>19500</v>
      </c>
      <c r="AT23" s="231">
        <f t="shared" si="34"/>
        <v>19500</v>
      </c>
      <c r="AU23" s="231">
        <f t="shared" si="34"/>
        <v>19500</v>
      </c>
      <c r="AV23" s="231">
        <f t="shared" si="34"/>
        <v>19500</v>
      </c>
      <c r="AW23" s="231">
        <f t="shared" si="34"/>
        <v>19500</v>
      </c>
      <c r="AX23" s="231">
        <f t="shared" si="34"/>
        <v>19500</v>
      </c>
      <c r="AY23" s="231">
        <f t="shared" si="34"/>
        <v>19500</v>
      </c>
      <c r="AZ23" s="231">
        <f t="shared" si="34"/>
        <v>19500</v>
      </c>
      <c r="BA23" s="231">
        <f t="shared" si="34"/>
        <v>19500</v>
      </c>
      <c r="BB23" s="231">
        <f t="shared" si="34"/>
        <v>19500</v>
      </c>
      <c r="BC23" s="231">
        <f t="shared" si="34"/>
        <v>19500</v>
      </c>
      <c r="BD23" s="231">
        <f t="shared" si="34"/>
        <v>19500</v>
      </c>
      <c r="BE23" s="231">
        <f t="shared" si="34"/>
        <v>21000</v>
      </c>
      <c r="BF23" s="231">
        <f t="shared" si="34"/>
        <v>21000</v>
      </c>
      <c r="BG23" s="231">
        <f t="shared" si="34"/>
        <v>21000</v>
      </c>
      <c r="BH23" s="231">
        <f t="shared" si="34"/>
        <v>21000</v>
      </c>
      <c r="BI23" s="231">
        <f t="shared" si="34"/>
        <v>21000</v>
      </c>
      <c r="BJ23" s="231">
        <f t="shared" si="34"/>
        <v>21000</v>
      </c>
      <c r="BK23" s="231">
        <f t="shared" si="34"/>
        <v>21000</v>
      </c>
      <c r="BL23" s="231">
        <f t="shared" si="34"/>
        <v>21000</v>
      </c>
      <c r="BM23" s="231">
        <f t="shared" si="34"/>
        <v>21000</v>
      </c>
      <c r="BN23" s="231">
        <f t="shared" si="34"/>
        <v>21000</v>
      </c>
      <c r="BO23" s="231">
        <f t="shared" si="34"/>
        <v>21000</v>
      </c>
      <c r="BP23" s="231">
        <f t="shared" si="34"/>
        <v>21000</v>
      </c>
      <c r="BR23" s="232">
        <f t="shared" ref="BR23:DY23" si="35">+IF(I23&gt;0,1,0)</f>
        <v>0</v>
      </c>
      <c r="BS23" s="232">
        <f t="shared" si="35"/>
        <v>0</v>
      </c>
      <c r="BT23" s="232">
        <f t="shared" si="35"/>
        <v>0</v>
      </c>
      <c r="BU23" s="232">
        <f t="shared" si="35"/>
        <v>0</v>
      </c>
      <c r="BV23" s="232">
        <f t="shared" si="35"/>
        <v>0</v>
      </c>
      <c r="BW23" s="232">
        <f t="shared" si="35"/>
        <v>0</v>
      </c>
      <c r="BX23" s="232">
        <f t="shared" si="35"/>
        <v>0</v>
      </c>
      <c r="BY23" s="232">
        <f t="shared" si="35"/>
        <v>0</v>
      </c>
      <c r="BZ23" s="232">
        <f t="shared" si="35"/>
        <v>0</v>
      </c>
      <c r="CA23" s="232">
        <f t="shared" si="35"/>
        <v>0</v>
      </c>
      <c r="CB23" s="232">
        <f t="shared" si="35"/>
        <v>0</v>
      </c>
      <c r="CC23" s="232">
        <f t="shared" si="35"/>
        <v>0</v>
      </c>
      <c r="CD23" s="232">
        <f t="shared" si="35"/>
        <v>0</v>
      </c>
      <c r="CE23" s="232">
        <f t="shared" si="35"/>
        <v>0</v>
      </c>
      <c r="CF23" s="232">
        <f t="shared" si="35"/>
        <v>0</v>
      </c>
      <c r="CG23" s="232">
        <f t="shared" si="35"/>
        <v>0</v>
      </c>
      <c r="CH23" s="232">
        <f t="shared" si="35"/>
        <v>0</v>
      </c>
      <c r="CI23" s="232">
        <f t="shared" si="35"/>
        <v>0</v>
      </c>
      <c r="CJ23" s="232">
        <f t="shared" si="35"/>
        <v>0</v>
      </c>
      <c r="CK23" s="232">
        <f t="shared" si="35"/>
        <v>1</v>
      </c>
      <c r="CL23" s="232">
        <f t="shared" si="35"/>
        <v>1</v>
      </c>
      <c r="CM23" s="232">
        <f t="shared" si="35"/>
        <v>1</v>
      </c>
      <c r="CN23" s="232">
        <f t="shared" si="35"/>
        <v>1</v>
      </c>
      <c r="CO23" s="232">
        <f t="shared" si="35"/>
        <v>1</v>
      </c>
      <c r="CP23" s="232">
        <f t="shared" si="35"/>
        <v>1</v>
      </c>
      <c r="CQ23" s="232">
        <f t="shared" si="35"/>
        <v>1</v>
      </c>
      <c r="CR23" s="232">
        <f t="shared" si="35"/>
        <v>1</v>
      </c>
      <c r="CS23" s="232">
        <f t="shared" si="35"/>
        <v>1</v>
      </c>
      <c r="CT23" s="232">
        <f t="shared" si="35"/>
        <v>1</v>
      </c>
      <c r="CU23" s="232">
        <f t="shared" si="35"/>
        <v>1</v>
      </c>
      <c r="CV23" s="232">
        <f t="shared" si="35"/>
        <v>1</v>
      </c>
      <c r="CW23" s="232">
        <f t="shared" si="35"/>
        <v>1</v>
      </c>
      <c r="CX23" s="232">
        <f t="shared" si="35"/>
        <v>1</v>
      </c>
      <c r="CY23" s="232">
        <f t="shared" si="35"/>
        <v>1</v>
      </c>
      <c r="CZ23" s="232">
        <f t="shared" si="35"/>
        <v>1</v>
      </c>
      <c r="DA23" s="232">
        <f t="shared" si="35"/>
        <v>1</v>
      </c>
      <c r="DB23" s="232">
        <f t="shared" si="35"/>
        <v>1</v>
      </c>
      <c r="DC23" s="232">
        <f t="shared" si="35"/>
        <v>1</v>
      </c>
      <c r="DD23" s="232">
        <f t="shared" si="35"/>
        <v>1</v>
      </c>
      <c r="DE23" s="232">
        <f t="shared" si="35"/>
        <v>1</v>
      </c>
      <c r="DF23" s="232">
        <f t="shared" si="35"/>
        <v>1</v>
      </c>
      <c r="DG23" s="232">
        <f t="shared" si="35"/>
        <v>1</v>
      </c>
      <c r="DH23" s="232">
        <f t="shared" si="35"/>
        <v>1</v>
      </c>
      <c r="DI23" s="232">
        <f t="shared" si="35"/>
        <v>1</v>
      </c>
      <c r="DJ23" s="232">
        <f t="shared" si="35"/>
        <v>1</v>
      </c>
      <c r="DK23" s="232">
        <f t="shared" si="35"/>
        <v>1</v>
      </c>
      <c r="DL23" s="232">
        <f t="shared" si="35"/>
        <v>1</v>
      </c>
      <c r="DM23" s="232">
        <f t="shared" si="35"/>
        <v>1</v>
      </c>
      <c r="DN23" s="232">
        <f t="shared" si="35"/>
        <v>1</v>
      </c>
      <c r="DO23" s="232">
        <f t="shared" si="35"/>
        <v>1</v>
      </c>
      <c r="DP23" s="232">
        <f t="shared" si="35"/>
        <v>1</v>
      </c>
      <c r="DQ23" s="232">
        <f t="shared" si="35"/>
        <v>1</v>
      </c>
      <c r="DR23" s="232">
        <f t="shared" si="35"/>
        <v>1</v>
      </c>
      <c r="DS23" s="232">
        <f t="shared" si="35"/>
        <v>1</v>
      </c>
      <c r="DT23" s="232">
        <f t="shared" si="35"/>
        <v>1</v>
      </c>
      <c r="DU23" s="232">
        <f t="shared" si="35"/>
        <v>1</v>
      </c>
      <c r="DV23" s="232">
        <f t="shared" si="35"/>
        <v>1</v>
      </c>
      <c r="DW23" s="232">
        <f t="shared" si="35"/>
        <v>1</v>
      </c>
      <c r="DX23" s="232">
        <f t="shared" si="35"/>
        <v>1</v>
      </c>
      <c r="DY23" s="232">
        <f t="shared" si="35"/>
        <v>1</v>
      </c>
    </row>
    <row r="24" ht="14.25" customHeight="1">
      <c r="A24" s="212"/>
      <c r="B24" s="220" t="s">
        <v>459</v>
      </c>
      <c r="C24" s="219" t="s">
        <v>340</v>
      </c>
      <c r="D24" s="219" t="s">
        <v>448</v>
      </c>
      <c r="E24" s="233">
        <v>155000.0</v>
      </c>
      <c r="F24" s="234">
        <v>15.0</v>
      </c>
      <c r="G24" s="229">
        <f t="shared" si="23"/>
        <v>155000</v>
      </c>
      <c r="H24" s="230">
        <v>15.0</v>
      </c>
      <c r="I24" s="231">
        <f t="shared" ref="I24:BP24" si="36">+IF(I$8&lt;$F24,0,IF(I$8&lt;$H24,$E24/12,$G24/12))*I$9</f>
        <v>0</v>
      </c>
      <c r="J24" s="231">
        <f t="shared" si="36"/>
        <v>0</v>
      </c>
      <c r="K24" s="231">
        <f t="shared" si="36"/>
        <v>0</v>
      </c>
      <c r="L24" s="231">
        <f t="shared" si="36"/>
        <v>0</v>
      </c>
      <c r="M24" s="231">
        <f t="shared" si="36"/>
        <v>0</v>
      </c>
      <c r="N24" s="231">
        <f t="shared" si="36"/>
        <v>0</v>
      </c>
      <c r="O24" s="231">
        <f t="shared" si="36"/>
        <v>0</v>
      </c>
      <c r="P24" s="231">
        <f t="shared" si="36"/>
        <v>0</v>
      </c>
      <c r="Q24" s="231">
        <f t="shared" si="36"/>
        <v>0</v>
      </c>
      <c r="R24" s="231">
        <f t="shared" si="36"/>
        <v>0</v>
      </c>
      <c r="S24" s="231">
        <f t="shared" si="36"/>
        <v>0</v>
      </c>
      <c r="T24" s="231">
        <f t="shared" si="36"/>
        <v>0</v>
      </c>
      <c r="U24" s="231">
        <f t="shared" si="36"/>
        <v>0</v>
      </c>
      <c r="V24" s="231">
        <f t="shared" si="36"/>
        <v>0</v>
      </c>
      <c r="W24" s="231">
        <f t="shared" si="36"/>
        <v>14208.33333</v>
      </c>
      <c r="X24" s="231">
        <f t="shared" si="36"/>
        <v>14208.33333</v>
      </c>
      <c r="Y24" s="231">
        <f t="shared" si="36"/>
        <v>14208.33333</v>
      </c>
      <c r="Z24" s="231">
        <f t="shared" si="36"/>
        <v>14208.33333</v>
      </c>
      <c r="AA24" s="231">
        <f t="shared" si="36"/>
        <v>14208.33333</v>
      </c>
      <c r="AB24" s="231">
        <f t="shared" si="36"/>
        <v>14208.33333</v>
      </c>
      <c r="AC24" s="231">
        <f t="shared" si="36"/>
        <v>14208.33333</v>
      </c>
      <c r="AD24" s="231">
        <f t="shared" si="36"/>
        <v>14208.33333</v>
      </c>
      <c r="AE24" s="231">
        <f t="shared" si="36"/>
        <v>14208.33333</v>
      </c>
      <c r="AF24" s="231">
        <f t="shared" si="36"/>
        <v>14208.33333</v>
      </c>
      <c r="AG24" s="231">
        <f t="shared" si="36"/>
        <v>15500</v>
      </c>
      <c r="AH24" s="231">
        <f t="shared" si="36"/>
        <v>15500</v>
      </c>
      <c r="AI24" s="231">
        <f t="shared" si="36"/>
        <v>15500</v>
      </c>
      <c r="AJ24" s="231">
        <f t="shared" si="36"/>
        <v>15500</v>
      </c>
      <c r="AK24" s="231">
        <f t="shared" si="36"/>
        <v>15500</v>
      </c>
      <c r="AL24" s="231">
        <f t="shared" si="36"/>
        <v>15500</v>
      </c>
      <c r="AM24" s="231">
        <f t="shared" si="36"/>
        <v>15500</v>
      </c>
      <c r="AN24" s="231">
        <f t="shared" si="36"/>
        <v>15500</v>
      </c>
      <c r="AO24" s="231">
        <f t="shared" si="36"/>
        <v>15500</v>
      </c>
      <c r="AP24" s="231">
        <f t="shared" si="36"/>
        <v>15500</v>
      </c>
      <c r="AQ24" s="231">
        <f t="shared" si="36"/>
        <v>15500</v>
      </c>
      <c r="AR24" s="231">
        <f t="shared" si="36"/>
        <v>15500</v>
      </c>
      <c r="AS24" s="231">
        <f t="shared" si="36"/>
        <v>16791.66667</v>
      </c>
      <c r="AT24" s="231">
        <f t="shared" si="36"/>
        <v>16791.66667</v>
      </c>
      <c r="AU24" s="231">
        <f t="shared" si="36"/>
        <v>16791.66667</v>
      </c>
      <c r="AV24" s="231">
        <f t="shared" si="36"/>
        <v>16791.66667</v>
      </c>
      <c r="AW24" s="231">
        <f t="shared" si="36"/>
        <v>16791.66667</v>
      </c>
      <c r="AX24" s="231">
        <f t="shared" si="36"/>
        <v>16791.66667</v>
      </c>
      <c r="AY24" s="231">
        <f t="shared" si="36"/>
        <v>16791.66667</v>
      </c>
      <c r="AZ24" s="231">
        <f t="shared" si="36"/>
        <v>16791.66667</v>
      </c>
      <c r="BA24" s="231">
        <f t="shared" si="36"/>
        <v>16791.66667</v>
      </c>
      <c r="BB24" s="231">
        <f t="shared" si="36"/>
        <v>16791.66667</v>
      </c>
      <c r="BC24" s="231">
        <f t="shared" si="36"/>
        <v>16791.66667</v>
      </c>
      <c r="BD24" s="231">
        <f t="shared" si="36"/>
        <v>16791.66667</v>
      </c>
      <c r="BE24" s="231">
        <f t="shared" si="36"/>
        <v>18083.33333</v>
      </c>
      <c r="BF24" s="231">
        <f t="shared" si="36"/>
        <v>18083.33333</v>
      </c>
      <c r="BG24" s="231">
        <f t="shared" si="36"/>
        <v>18083.33333</v>
      </c>
      <c r="BH24" s="231">
        <f t="shared" si="36"/>
        <v>18083.33333</v>
      </c>
      <c r="BI24" s="231">
        <f t="shared" si="36"/>
        <v>18083.33333</v>
      </c>
      <c r="BJ24" s="231">
        <f t="shared" si="36"/>
        <v>18083.33333</v>
      </c>
      <c r="BK24" s="231">
        <f t="shared" si="36"/>
        <v>18083.33333</v>
      </c>
      <c r="BL24" s="231">
        <f t="shared" si="36"/>
        <v>18083.33333</v>
      </c>
      <c r="BM24" s="231">
        <f t="shared" si="36"/>
        <v>18083.33333</v>
      </c>
      <c r="BN24" s="231">
        <f t="shared" si="36"/>
        <v>18083.33333</v>
      </c>
      <c r="BO24" s="231">
        <f t="shared" si="36"/>
        <v>18083.33333</v>
      </c>
      <c r="BP24" s="231">
        <f t="shared" si="36"/>
        <v>18083.33333</v>
      </c>
      <c r="BR24" s="232">
        <f t="shared" ref="BR24:DY24" si="37">+IF(I24&gt;0,1,0)</f>
        <v>0</v>
      </c>
      <c r="BS24" s="232">
        <f t="shared" si="37"/>
        <v>0</v>
      </c>
      <c r="BT24" s="232">
        <f t="shared" si="37"/>
        <v>0</v>
      </c>
      <c r="BU24" s="232">
        <f t="shared" si="37"/>
        <v>0</v>
      </c>
      <c r="BV24" s="232">
        <f t="shared" si="37"/>
        <v>0</v>
      </c>
      <c r="BW24" s="232">
        <f t="shared" si="37"/>
        <v>0</v>
      </c>
      <c r="BX24" s="232">
        <f t="shared" si="37"/>
        <v>0</v>
      </c>
      <c r="BY24" s="232">
        <f t="shared" si="37"/>
        <v>0</v>
      </c>
      <c r="BZ24" s="232">
        <f t="shared" si="37"/>
        <v>0</v>
      </c>
      <c r="CA24" s="232">
        <f t="shared" si="37"/>
        <v>0</v>
      </c>
      <c r="CB24" s="232">
        <f t="shared" si="37"/>
        <v>0</v>
      </c>
      <c r="CC24" s="232">
        <f t="shared" si="37"/>
        <v>0</v>
      </c>
      <c r="CD24" s="232">
        <f t="shared" si="37"/>
        <v>0</v>
      </c>
      <c r="CE24" s="232">
        <f t="shared" si="37"/>
        <v>0</v>
      </c>
      <c r="CF24" s="232">
        <f t="shared" si="37"/>
        <v>1</v>
      </c>
      <c r="CG24" s="232">
        <f t="shared" si="37"/>
        <v>1</v>
      </c>
      <c r="CH24" s="232">
        <f t="shared" si="37"/>
        <v>1</v>
      </c>
      <c r="CI24" s="232">
        <f t="shared" si="37"/>
        <v>1</v>
      </c>
      <c r="CJ24" s="232">
        <f t="shared" si="37"/>
        <v>1</v>
      </c>
      <c r="CK24" s="232">
        <f t="shared" si="37"/>
        <v>1</v>
      </c>
      <c r="CL24" s="232">
        <f t="shared" si="37"/>
        <v>1</v>
      </c>
      <c r="CM24" s="232">
        <f t="shared" si="37"/>
        <v>1</v>
      </c>
      <c r="CN24" s="232">
        <f t="shared" si="37"/>
        <v>1</v>
      </c>
      <c r="CO24" s="232">
        <f t="shared" si="37"/>
        <v>1</v>
      </c>
      <c r="CP24" s="232">
        <f t="shared" si="37"/>
        <v>1</v>
      </c>
      <c r="CQ24" s="232">
        <f t="shared" si="37"/>
        <v>1</v>
      </c>
      <c r="CR24" s="232">
        <f t="shared" si="37"/>
        <v>1</v>
      </c>
      <c r="CS24" s="232">
        <f t="shared" si="37"/>
        <v>1</v>
      </c>
      <c r="CT24" s="232">
        <f t="shared" si="37"/>
        <v>1</v>
      </c>
      <c r="CU24" s="232">
        <f t="shared" si="37"/>
        <v>1</v>
      </c>
      <c r="CV24" s="232">
        <f t="shared" si="37"/>
        <v>1</v>
      </c>
      <c r="CW24" s="232">
        <f t="shared" si="37"/>
        <v>1</v>
      </c>
      <c r="CX24" s="232">
        <f t="shared" si="37"/>
        <v>1</v>
      </c>
      <c r="CY24" s="232">
        <f t="shared" si="37"/>
        <v>1</v>
      </c>
      <c r="CZ24" s="232">
        <f t="shared" si="37"/>
        <v>1</v>
      </c>
      <c r="DA24" s="232">
        <f t="shared" si="37"/>
        <v>1</v>
      </c>
      <c r="DB24" s="232">
        <f t="shared" si="37"/>
        <v>1</v>
      </c>
      <c r="DC24" s="232">
        <f t="shared" si="37"/>
        <v>1</v>
      </c>
      <c r="DD24" s="232">
        <f t="shared" si="37"/>
        <v>1</v>
      </c>
      <c r="DE24" s="232">
        <f t="shared" si="37"/>
        <v>1</v>
      </c>
      <c r="DF24" s="232">
        <f t="shared" si="37"/>
        <v>1</v>
      </c>
      <c r="DG24" s="232">
        <f t="shared" si="37"/>
        <v>1</v>
      </c>
      <c r="DH24" s="232">
        <f t="shared" si="37"/>
        <v>1</v>
      </c>
      <c r="DI24" s="232">
        <f t="shared" si="37"/>
        <v>1</v>
      </c>
      <c r="DJ24" s="232">
        <f t="shared" si="37"/>
        <v>1</v>
      </c>
      <c r="DK24" s="232">
        <f t="shared" si="37"/>
        <v>1</v>
      </c>
      <c r="DL24" s="232">
        <f t="shared" si="37"/>
        <v>1</v>
      </c>
      <c r="DM24" s="232">
        <f t="shared" si="37"/>
        <v>1</v>
      </c>
      <c r="DN24" s="232">
        <f t="shared" si="37"/>
        <v>1</v>
      </c>
      <c r="DO24" s="232">
        <f t="shared" si="37"/>
        <v>1</v>
      </c>
      <c r="DP24" s="232">
        <f t="shared" si="37"/>
        <v>1</v>
      </c>
      <c r="DQ24" s="232">
        <f t="shared" si="37"/>
        <v>1</v>
      </c>
      <c r="DR24" s="232">
        <f t="shared" si="37"/>
        <v>1</v>
      </c>
      <c r="DS24" s="232">
        <f t="shared" si="37"/>
        <v>1</v>
      </c>
      <c r="DT24" s="232">
        <f t="shared" si="37"/>
        <v>1</v>
      </c>
      <c r="DU24" s="232">
        <f t="shared" si="37"/>
        <v>1</v>
      </c>
      <c r="DV24" s="232">
        <f t="shared" si="37"/>
        <v>1</v>
      </c>
      <c r="DW24" s="232">
        <f t="shared" si="37"/>
        <v>1</v>
      </c>
      <c r="DX24" s="232">
        <f t="shared" si="37"/>
        <v>1</v>
      </c>
      <c r="DY24" s="232">
        <f t="shared" si="37"/>
        <v>1</v>
      </c>
    </row>
    <row r="25" ht="14.25" customHeight="1">
      <c r="A25" s="212"/>
      <c r="B25" s="220" t="s">
        <v>460</v>
      </c>
      <c r="C25" s="219" t="s">
        <v>340</v>
      </c>
      <c r="D25" s="219" t="s">
        <v>448</v>
      </c>
      <c r="E25" s="233">
        <v>150000.0</v>
      </c>
      <c r="F25" s="234">
        <v>18.0</v>
      </c>
      <c r="G25" s="229">
        <f t="shared" si="23"/>
        <v>150000</v>
      </c>
      <c r="H25" s="230">
        <v>18.0</v>
      </c>
      <c r="I25" s="231">
        <f t="shared" ref="I25:BP25" si="38">+IF(I$8&lt;$F25,0,IF(I$8&lt;$H25,$E25/12,$G25/12))*I$9</f>
        <v>0</v>
      </c>
      <c r="J25" s="231">
        <f t="shared" si="38"/>
        <v>0</v>
      </c>
      <c r="K25" s="231">
        <f t="shared" si="38"/>
        <v>0</v>
      </c>
      <c r="L25" s="231">
        <f t="shared" si="38"/>
        <v>0</v>
      </c>
      <c r="M25" s="231">
        <f t="shared" si="38"/>
        <v>0</v>
      </c>
      <c r="N25" s="231">
        <f t="shared" si="38"/>
        <v>0</v>
      </c>
      <c r="O25" s="231">
        <f t="shared" si="38"/>
        <v>0</v>
      </c>
      <c r="P25" s="231">
        <f t="shared" si="38"/>
        <v>0</v>
      </c>
      <c r="Q25" s="231">
        <f t="shared" si="38"/>
        <v>0</v>
      </c>
      <c r="R25" s="231">
        <f t="shared" si="38"/>
        <v>0</v>
      </c>
      <c r="S25" s="231">
        <f t="shared" si="38"/>
        <v>0</v>
      </c>
      <c r="T25" s="231">
        <f t="shared" si="38"/>
        <v>0</v>
      </c>
      <c r="U25" s="231">
        <f t="shared" si="38"/>
        <v>0</v>
      </c>
      <c r="V25" s="231">
        <f t="shared" si="38"/>
        <v>0</v>
      </c>
      <c r="W25" s="231">
        <f t="shared" si="38"/>
        <v>0</v>
      </c>
      <c r="X25" s="231">
        <f t="shared" si="38"/>
        <v>0</v>
      </c>
      <c r="Y25" s="231">
        <f t="shared" si="38"/>
        <v>0</v>
      </c>
      <c r="Z25" s="231">
        <f t="shared" si="38"/>
        <v>13750</v>
      </c>
      <c r="AA25" s="231">
        <f t="shared" si="38"/>
        <v>13750</v>
      </c>
      <c r="AB25" s="231">
        <f t="shared" si="38"/>
        <v>13750</v>
      </c>
      <c r="AC25" s="231">
        <f t="shared" si="38"/>
        <v>13750</v>
      </c>
      <c r="AD25" s="231">
        <f t="shared" si="38"/>
        <v>13750</v>
      </c>
      <c r="AE25" s="231">
        <f t="shared" si="38"/>
        <v>13750</v>
      </c>
      <c r="AF25" s="231">
        <f t="shared" si="38"/>
        <v>13750</v>
      </c>
      <c r="AG25" s="231">
        <f t="shared" si="38"/>
        <v>15000</v>
      </c>
      <c r="AH25" s="231">
        <f t="shared" si="38"/>
        <v>15000</v>
      </c>
      <c r="AI25" s="231">
        <f t="shared" si="38"/>
        <v>15000</v>
      </c>
      <c r="AJ25" s="231">
        <f t="shared" si="38"/>
        <v>15000</v>
      </c>
      <c r="AK25" s="231">
        <f t="shared" si="38"/>
        <v>15000</v>
      </c>
      <c r="AL25" s="231">
        <f t="shared" si="38"/>
        <v>15000</v>
      </c>
      <c r="AM25" s="231">
        <f t="shared" si="38"/>
        <v>15000</v>
      </c>
      <c r="AN25" s="231">
        <f t="shared" si="38"/>
        <v>15000</v>
      </c>
      <c r="AO25" s="231">
        <f t="shared" si="38"/>
        <v>15000</v>
      </c>
      <c r="AP25" s="231">
        <f t="shared" si="38"/>
        <v>15000</v>
      </c>
      <c r="AQ25" s="231">
        <f t="shared" si="38"/>
        <v>15000</v>
      </c>
      <c r="AR25" s="231">
        <f t="shared" si="38"/>
        <v>15000</v>
      </c>
      <c r="AS25" s="231">
        <f t="shared" si="38"/>
        <v>16250</v>
      </c>
      <c r="AT25" s="231">
        <f t="shared" si="38"/>
        <v>16250</v>
      </c>
      <c r="AU25" s="231">
        <f t="shared" si="38"/>
        <v>16250</v>
      </c>
      <c r="AV25" s="231">
        <f t="shared" si="38"/>
        <v>16250</v>
      </c>
      <c r="AW25" s="231">
        <f t="shared" si="38"/>
        <v>16250</v>
      </c>
      <c r="AX25" s="231">
        <f t="shared" si="38"/>
        <v>16250</v>
      </c>
      <c r="AY25" s="231">
        <f t="shared" si="38"/>
        <v>16250</v>
      </c>
      <c r="AZ25" s="231">
        <f t="shared" si="38"/>
        <v>16250</v>
      </c>
      <c r="BA25" s="231">
        <f t="shared" si="38"/>
        <v>16250</v>
      </c>
      <c r="BB25" s="231">
        <f t="shared" si="38"/>
        <v>16250</v>
      </c>
      <c r="BC25" s="231">
        <f t="shared" si="38"/>
        <v>16250</v>
      </c>
      <c r="BD25" s="231">
        <f t="shared" si="38"/>
        <v>16250</v>
      </c>
      <c r="BE25" s="231">
        <f t="shared" si="38"/>
        <v>17500</v>
      </c>
      <c r="BF25" s="231">
        <f t="shared" si="38"/>
        <v>17500</v>
      </c>
      <c r="BG25" s="231">
        <f t="shared" si="38"/>
        <v>17500</v>
      </c>
      <c r="BH25" s="231">
        <f t="shared" si="38"/>
        <v>17500</v>
      </c>
      <c r="BI25" s="231">
        <f t="shared" si="38"/>
        <v>17500</v>
      </c>
      <c r="BJ25" s="231">
        <f t="shared" si="38"/>
        <v>17500</v>
      </c>
      <c r="BK25" s="231">
        <f t="shared" si="38"/>
        <v>17500</v>
      </c>
      <c r="BL25" s="231">
        <f t="shared" si="38"/>
        <v>17500</v>
      </c>
      <c r="BM25" s="231">
        <f t="shared" si="38"/>
        <v>17500</v>
      </c>
      <c r="BN25" s="231">
        <f t="shared" si="38"/>
        <v>17500</v>
      </c>
      <c r="BO25" s="231">
        <f t="shared" si="38"/>
        <v>17500</v>
      </c>
      <c r="BP25" s="231">
        <f t="shared" si="38"/>
        <v>17500</v>
      </c>
      <c r="BR25" s="232">
        <f t="shared" ref="BR25:DY25" si="39">+IF(I25&gt;0,1,0)</f>
        <v>0</v>
      </c>
      <c r="BS25" s="232">
        <f t="shared" si="39"/>
        <v>0</v>
      </c>
      <c r="BT25" s="232">
        <f t="shared" si="39"/>
        <v>0</v>
      </c>
      <c r="BU25" s="232">
        <f t="shared" si="39"/>
        <v>0</v>
      </c>
      <c r="BV25" s="232">
        <f t="shared" si="39"/>
        <v>0</v>
      </c>
      <c r="BW25" s="232">
        <f t="shared" si="39"/>
        <v>0</v>
      </c>
      <c r="BX25" s="232">
        <f t="shared" si="39"/>
        <v>0</v>
      </c>
      <c r="BY25" s="232">
        <f t="shared" si="39"/>
        <v>0</v>
      </c>
      <c r="BZ25" s="232">
        <f t="shared" si="39"/>
        <v>0</v>
      </c>
      <c r="CA25" s="232">
        <f t="shared" si="39"/>
        <v>0</v>
      </c>
      <c r="CB25" s="232">
        <f t="shared" si="39"/>
        <v>0</v>
      </c>
      <c r="CC25" s="232">
        <f t="shared" si="39"/>
        <v>0</v>
      </c>
      <c r="CD25" s="232">
        <f t="shared" si="39"/>
        <v>0</v>
      </c>
      <c r="CE25" s="232">
        <f t="shared" si="39"/>
        <v>0</v>
      </c>
      <c r="CF25" s="232">
        <f t="shared" si="39"/>
        <v>0</v>
      </c>
      <c r="CG25" s="232">
        <f t="shared" si="39"/>
        <v>0</v>
      </c>
      <c r="CH25" s="232">
        <f t="shared" si="39"/>
        <v>0</v>
      </c>
      <c r="CI25" s="232">
        <f t="shared" si="39"/>
        <v>1</v>
      </c>
      <c r="CJ25" s="232">
        <f t="shared" si="39"/>
        <v>1</v>
      </c>
      <c r="CK25" s="232">
        <f t="shared" si="39"/>
        <v>1</v>
      </c>
      <c r="CL25" s="232">
        <f t="shared" si="39"/>
        <v>1</v>
      </c>
      <c r="CM25" s="232">
        <f t="shared" si="39"/>
        <v>1</v>
      </c>
      <c r="CN25" s="232">
        <f t="shared" si="39"/>
        <v>1</v>
      </c>
      <c r="CO25" s="232">
        <f t="shared" si="39"/>
        <v>1</v>
      </c>
      <c r="CP25" s="232">
        <f t="shared" si="39"/>
        <v>1</v>
      </c>
      <c r="CQ25" s="232">
        <f t="shared" si="39"/>
        <v>1</v>
      </c>
      <c r="CR25" s="232">
        <f t="shared" si="39"/>
        <v>1</v>
      </c>
      <c r="CS25" s="232">
        <f t="shared" si="39"/>
        <v>1</v>
      </c>
      <c r="CT25" s="232">
        <f t="shared" si="39"/>
        <v>1</v>
      </c>
      <c r="CU25" s="232">
        <f t="shared" si="39"/>
        <v>1</v>
      </c>
      <c r="CV25" s="232">
        <f t="shared" si="39"/>
        <v>1</v>
      </c>
      <c r="CW25" s="232">
        <f t="shared" si="39"/>
        <v>1</v>
      </c>
      <c r="CX25" s="232">
        <f t="shared" si="39"/>
        <v>1</v>
      </c>
      <c r="CY25" s="232">
        <f t="shared" si="39"/>
        <v>1</v>
      </c>
      <c r="CZ25" s="232">
        <f t="shared" si="39"/>
        <v>1</v>
      </c>
      <c r="DA25" s="232">
        <f t="shared" si="39"/>
        <v>1</v>
      </c>
      <c r="DB25" s="232">
        <f t="shared" si="39"/>
        <v>1</v>
      </c>
      <c r="DC25" s="232">
        <f t="shared" si="39"/>
        <v>1</v>
      </c>
      <c r="DD25" s="232">
        <f t="shared" si="39"/>
        <v>1</v>
      </c>
      <c r="DE25" s="232">
        <f t="shared" si="39"/>
        <v>1</v>
      </c>
      <c r="DF25" s="232">
        <f t="shared" si="39"/>
        <v>1</v>
      </c>
      <c r="DG25" s="232">
        <f t="shared" si="39"/>
        <v>1</v>
      </c>
      <c r="DH25" s="232">
        <f t="shared" si="39"/>
        <v>1</v>
      </c>
      <c r="DI25" s="232">
        <f t="shared" si="39"/>
        <v>1</v>
      </c>
      <c r="DJ25" s="232">
        <f t="shared" si="39"/>
        <v>1</v>
      </c>
      <c r="DK25" s="232">
        <f t="shared" si="39"/>
        <v>1</v>
      </c>
      <c r="DL25" s="232">
        <f t="shared" si="39"/>
        <v>1</v>
      </c>
      <c r="DM25" s="232">
        <f t="shared" si="39"/>
        <v>1</v>
      </c>
      <c r="DN25" s="232">
        <f t="shared" si="39"/>
        <v>1</v>
      </c>
      <c r="DO25" s="232">
        <f t="shared" si="39"/>
        <v>1</v>
      </c>
      <c r="DP25" s="232">
        <f t="shared" si="39"/>
        <v>1</v>
      </c>
      <c r="DQ25" s="232">
        <f t="shared" si="39"/>
        <v>1</v>
      </c>
      <c r="DR25" s="232">
        <f t="shared" si="39"/>
        <v>1</v>
      </c>
      <c r="DS25" s="232">
        <f t="shared" si="39"/>
        <v>1</v>
      </c>
      <c r="DT25" s="232">
        <f t="shared" si="39"/>
        <v>1</v>
      </c>
      <c r="DU25" s="232">
        <f t="shared" si="39"/>
        <v>1</v>
      </c>
      <c r="DV25" s="232">
        <f t="shared" si="39"/>
        <v>1</v>
      </c>
      <c r="DW25" s="232">
        <f t="shared" si="39"/>
        <v>1</v>
      </c>
      <c r="DX25" s="232">
        <f t="shared" si="39"/>
        <v>1</v>
      </c>
      <c r="DY25" s="232">
        <f t="shared" si="39"/>
        <v>1</v>
      </c>
    </row>
    <row r="26" ht="14.25" customHeight="1">
      <c r="A26" s="212"/>
      <c r="B26" s="220" t="s">
        <v>461</v>
      </c>
      <c r="C26" s="219" t="s">
        <v>341</v>
      </c>
      <c r="D26" s="219" t="s">
        <v>448</v>
      </c>
      <c r="E26" s="233">
        <v>100000.0</v>
      </c>
      <c r="F26" s="220">
        <v>30.0</v>
      </c>
      <c r="G26" s="229">
        <f t="shared" si="23"/>
        <v>100000</v>
      </c>
      <c r="H26" s="230">
        <v>30.0</v>
      </c>
      <c r="I26" s="231">
        <f t="shared" ref="I26:BP26" si="40">+IF(I$8&lt;$F26,0,IF(I$8&lt;$H26,$E26/12,$G26/12))*I$9</f>
        <v>0</v>
      </c>
      <c r="J26" s="231">
        <f t="shared" si="40"/>
        <v>0</v>
      </c>
      <c r="K26" s="231">
        <f t="shared" si="40"/>
        <v>0</v>
      </c>
      <c r="L26" s="231">
        <f t="shared" si="40"/>
        <v>0</v>
      </c>
      <c r="M26" s="231">
        <f t="shared" si="40"/>
        <v>0</v>
      </c>
      <c r="N26" s="231">
        <f t="shared" si="40"/>
        <v>0</v>
      </c>
      <c r="O26" s="231">
        <f t="shared" si="40"/>
        <v>0</v>
      </c>
      <c r="P26" s="231">
        <f t="shared" si="40"/>
        <v>0</v>
      </c>
      <c r="Q26" s="231">
        <f t="shared" si="40"/>
        <v>0</v>
      </c>
      <c r="R26" s="231">
        <f t="shared" si="40"/>
        <v>0</v>
      </c>
      <c r="S26" s="231">
        <f t="shared" si="40"/>
        <v>0</v>
      </c>
      <c r="T26" s="231">
        <f t="shared" si="40"/>
        <v>0</v>
      </c>
      <c r="U26" s="231">
        <f t="shared" si="40"/>
        <v>0</v>
      </c>
      <c r="V26" s="231">
        <f t="shared" si="40"/>
        <v>0</v>
      </c>
      <c r="W26" s="231">
        <f t="shared" si="40"/>
        <v>0</v>
      </c>
      <c r="X26" s="231">
        <f t="shared" si="40"/>
        <v>0</v>
      </c>
      <c r="Y26" s="231">
        <f t="shared" si="40"/>
        <v>0</v>
      </c>
      <c r="Z26" s="231">
        <f t="shared" si="40"/>
        <v>0</v>
      </c>
      <c r="AA26" s="231">
        <f t="shared" si="40"/>
        <v>0</v>
      </c>
      <c r="AB26" s="231">
        <f t="shared" si="40"/>
        <v>0</v>
      </c>
      <c r="AC26" s="231">
        <f t="shared" si="40"/>
        <v>0</v>
      </c>
      <c r="AD26" s="231">
        <f t="shared" si="40"/>
        <v>0</v>
      </c>
      <c r="AE26" s="231">
        <f t="shared" si="40"/>
        <v>0</v>
      </c>
      <c r="AF26" s="231">
        <f t="shared" si="40"/>
        <v>0</v>
      </c>
      <c r="AG26" s="231">
        <f t="shared" si="40"/>
        <v>0</v>
      </c>
      <c r="AH26" s="231">
        <f t="shared" si="40"/>
        <v>0</v>
      </c>
      <c r="AI26" s="231">
        <f t="shared" si="40"/>
        <v>0</v>
      </c>
      <c r="AJ26" s="231">
        <f t="shared" si="40"/>
        <v>0</v>
      </c>
      <c r="AK26" s="231">
        <f t="shared" si="40"/>
        <v>0</v>
      </c>
      <c r="AL26" s="231">
        <f t="shared" si="40"/>
        <v>10000</v>
      </c>
      <c r="AM26" s="231">
        <f t="shared" si="40"/>
        <v>10000</v>
      </c>
      <c r="AN26" s="231">
        <f t="shared" si="40"/>
        <v>10000</v>
      </c>
      <c r="AO26" s="231">
        <f t="shared" si="40"/>
        <v>10000</v>
      </c>
      <c r="AP26" s="231">
        <f t="shared" si="40"/>
        <v>10000</v>
      </c>
      <c r="AQ26" s="231">
        <f t="shared" si="40"/>
        <v>10000</v>
      </c>
      <c r="AR26" s="231">
        <f t="shared" si="40"/>
        <v>10000</v>
      </c>
      <c r="AS26" s="231">
        <f t="shared" si="40"/>
        <v>10833.33333</v>
      </c>
      <c r="AT26" s="231">
        <f t="shared" si="40"/>
        <v>10833.33333</v>
      </c>
      <c r="AU26" s="231">
        <f t="shared" si="40"/>
        <v>10833.33333</v>
      </c>
      <c r="AV26" s="231">
        <f t="shared" si="40"/>
        <v>10833.33333</v>
      </c>
      <c r="AW26" s="231">
        <f t="shared" si="40"/>
        <v>10833.33333</v>
      </c>
      <c r="AX26" s="231">
        <f t="shared" si="40"/>
        <v>10833.33333</v>
      </c>
      <c r="AY26" s="231">
        <f t="shared" si="40"/>
        <v>10833.33333</v>
      </c>
      <c r="AZ26" s="231">
        <f t="shared" si="40"/>
        <v>10833.33333</v>
      </c>
      <c r="BA26" s="231">
        <f t="shared" si="40"/>
        <v>10833.33333</v>
      </c>
      <c r="BB26" s="231">
        <f t="shared" si="40"/>
        <v>10833.33333</v>
      </c>
      <c r="BC26" s="231">
        <f t="shared" si="40"/>
        <v>10833.33333</v>
      </c>
      <c r="BD26" s="231">
        <f t="shared" si="40"/>
        <v>10833.33333</v>
      </c>
      <c r="BE26" s="231">
        <f t="shared" si="40"/>
        <v>11666.66667</v>
      </c>
      <c r="BF26" s="231">
        <f t="shared" si="40"/>
        <v>11666.66667</v>
      </c>
      <c r="BG26" s="231">
        <f t="shared" si="40"/>
        <v>11666.66667</v>
      </c>
      <c r="BH26" s="231">
        <f t="shared" si="40"/>
        <v>11666.66667</v>
      </c>
      <c r="BI26" s="231">
        <f t="shared" si="40"/>
        <v>11666.66667</v>
      </c>
      <c r="BJ26" s="231">
        <f t="shared" si="40"/>
        <v>11666.66667</v>
      </c>
      <c r="BK26" s="231">
        <f t="shared" si="40"/>
        <v>11666.66667</v>
      </c>
      <c r="BL26" s="231">
        <f t="shared" si="40"/>
        <v>11666.66667</v>
      </c>
      <c r="BM26" s="231">
        <f t="shared" si="40"/>
        <v>11666.66667</v>
      </c>
      <c r="BN26" s="231">
        <f t="shared" si="40"/>
        <v>11666.66667</v>
      </c>
      <c r="BO26" s="231">
        <f t="shared" si="40"/>
        <v>11666.66667</v>
      </c>
      <c r="BP26" s="231">
        <f t="shared" si="40"/>
        <v>11666.66667</v>
      </c>
      <c r="BR26" s="232">
        <f t="shared" ref="BR26:DY26" si="41">+IF(I26&gt;0,1,0)</f>
        <v>0</v>
      </c>
      <c r="BS26" s="232">
        <f t="shared" si="41"/>
        <v>0</v>
      </c>
      <c r="BT26" s="232">
        <f t="shared" si="41"/>
        <v>0</v>
      </c>
      <c r="BU26" s="232">
        <f t="shared" si="41"/>
        <v>0</v>
      </c>
      <c r="BV26" s="232">
        <f t="shared" si="41"/>
        <v>0</v>
      </c>
      <c r="BW26" s="232">
        <f t="shared" si="41"/>
        <v>0</v>
      </c>
      <c r="BX26" s="232">
        <f t="shared" si="41"/>
        <v>0</v>
      </c>
      <c r="BY26" s="232">
        <f t="shared" si="41"/>
        <v>0</v>
      </c>
      <c r="BZ26" s="232">
        <f t="shared" si="41"/>
        <v>0</v>
      </c>
      <c r="CA26" s="232">
        <f t="shared" si="41"/>
        <v>0</v>
      </c>
      <c r="CB26" s="232">
        <f t="shared" si="41"/>
        <v>0</v>
      </c>
      <c r="CC26" s="232">
        <f t="shared" si="41"/>
        <v>0</v>
      </c>
      <c r="CD26" s="232">
        <f t="shared" si="41"/>
        <v>0</v>
      </c>
      <c r="CE26" s="232">
        <f t="shared" si="41"/>
        <v>0</v>
      </c>
      <c r="CF26" s="232">
        <f t="shared" si="41"/>
        <v>0</v>
      </c>
      <c r="CG26" s="232">
        <f t="shared" si="41"/>
        <v>0</v>
      </c>
      <c r="CH26" s="232">
        <f t="shared" si="41"/>
        <v>0</v>
      </c>
      <c r="CI26" s="232">
        <f t="shared" si="41"/>
        <v>0</v>
      </c>
      <c r="CJ26" s="232">
        <f t="shared" si="41"/>
        <v>0</v>
      </c>
      <c r="CK26" s="232">
        <f t="shared" si="41"/>
        <v>0</v>
      </c>
      <c r="CL26" s="232">
        <f t="shared" si="41"/>
        <v>0</v>
      </c>
      <c r="CM26" s="232">
        <f t="shared" si="41"/>
        <v>0</v>
      </c>
      <c r="CN26" s="232">
        <f t="shared" si="41"/>
        <v>0</v>
      </c>
      <c r="CO26" s="232">
        <f t="shared" si="41"/>
        <v>0</v>
      </c>
      <c r="CP26" s="232">
        <f t="shared" si="41"/>
        <v>0</v>
      </c>
      <c r="CQ26" s="232">
        <f t="shared" si="41"/>
        <v>0</v>
      </c>
      <c r="CR26" s="232">
        <f t="shared" si="41"/>
        <v>0</v>
      </c>
      <c r="CS26" s="232">
        <f t="shared" si="41"/>
        <v>0</v>
      </c>
      <c r="CT26" s="232">
        <f t="shared" si="41"/>
        <v>0</v>
      </c>
      <c r="CU26" s="232">
        <f t="shared" si="41"/>
        <v>1</v>
      </c>
      <c r="CV26" s="232">
        <f t="shared" si="41"/>
        <v>1</v>
      </c>
      <c r="CW26" s="232">
        <f t="shared" si="41"/>
        <v>1</v>
      </c>
      <c r="CX26" s="232">
        <f t="shared" si="41"/>
        <v>1</v>
      </c>
      <c r="CY26" s="232">
        <f t="shared" si="41"/>
        <v>1</v>
      </c>
      <c r="CZ26" s="232">
        <f t="shared" si="41"/>
        <v>1</v>
      </c>
      <c r="DA26" s="232">
        <f t="shared" si="41"/>
        <v>1</v>
      </c>
      <c r="DB26" s="232">
        <f t="shared" si="41"/>
        <v>1</v>
      </c>
      <c r="DC26" s="232">
        <f t="shared" si="41"/>
        <v>1</v>
      </c>
      <c r="DD26" s="232">
        <f t="shared" si="41"/>
        <v>1</v>
      </c>
      <c r="DE26" s="232">
        <f t="shared" si="41"/>
        <v>1</v>
      </c>
      <c r="DF26" s="232">
        <f t="shared" si="41"/>
        <v>1</v>
      </c>
      <c r="DG26" s="232">
        <f t="shared" si="41"/>
        <v>1</v>
      </c>
      <c r="DH26" s="232">
        <f t="shared" si="41"/>
        <v>1</v>
      </c>
      <c r="DI26" s="232">
        <f t="shared" si="41"/>
        <v>1</v>
      </c>
      <c r="DJ26" s="232">
        <f t="shared" si="41"/>
        <v>1</v>
      </c>
      <c r="DK26" s="232">
        <f t="shared" si="41"/>
        <v>1</v>
      </c>
      <c r="DL26" s="232">
        <f t="shared" si="41"/>
        <v>1</v>
      </c>
      <c r="DM26" s="232">
        <f t="shared" si="41"/>
        <v>1</v>
      </c>
      <c r="DN26" s="232">
        <f t="shared" si="41"/>
        <v>1</v>
      </c>
      <c r="DO26" s="232">
        <f t="shared" si="41"/>
        <v>1</v>
      </c>
      <c r="DP26" s="232">
        <f t="shared" si="41"/>
        <v>1</v>
      </c>
      <c r="DQ26" s="232">
        <f t="shared" si="41"/>
        <v>1</v>
      </c>
      <c r="DR26" s="232">
        <f t="shared" si="41"/>
        <v>1</v>
      </c>
      <c r="DS26" s="232">
        <f t="shared" si="41"/>
        <v>1</v>
      </c>
      <c r="DT26" s="232">
        <f t="shared" si="41"/>
        <v>1</v>
      </c>
      <c r="DU26" s="232">
        <f t="shared" si="41"/>
        <v>1</v>
      </c>
      <c r="DV26" s="232">
        <f t="shared" si="41"/>
        <v>1</v>
      </c>
      <c r="DW26" s="232">
        <f t="shared" si="41"/>
        <v>1</v>
      </c>
      <c r="DX26" s="232">
        <f t="shared" si="41"/>
        <v>1</v>
      </c>
      <c r="DY26" s="232">
        <f t="shared" si="41"/>
        <v>1</v>
      </c>
    </row>
    <row r="27" ht="14.25" customHeight="1">
      <c r="A27" s="212"/>
      <c r="B27" s="220" t="s">
        <v>462</v>
      </c>
      <c r="C27" s="219" t="s">
        <v>341</v>
      </c>
      <c r="D27" s="219" t="s">
        <v>448</v>
      </c>
      <c r="E27" s="233">
        <v>75000.0</v>
      </c>
      <c r="F27" s="234">
        <v>20.0</v>
      </c>
      <c r="G27" s="229">
        <f t="shared" si="23"/>
        <v>75000</v>
      </c>
      <c r="H27" s="230">
        <v>20.0</v>
      </c>
      <c r="I27" s="231">
        <f t="shared" ref="I27:BP27" si="42">+IF(I$8&lt;$F27,0,IF(I$8&lt;$H27,$E27/12,$G27/12))*I$9</f>
        <v>0</v>
      </c>
      <c r="J27" s="231">
        <f t="shared" si="42"/>
        <v>0</v>
      </c>
      <c r="K27" s="231">
        <f t="shared" si="42"/>
        <v>0</v>
      </c>
      <c r="L27" s="231">
        <f t="shared" si="42"/>
        <v>0</v>
      </c>
      <c r="M27" s="231">
        <f t="shared" si="42"/>
        <v>0</v>
      </c>
      <c r="N27" s="231">
        <f t="shared" si="42"/>
        <v>0</v>
      </c>
      <c r="O27" s="231">
        <f t="shared" si="42"/>
        <v>0</v>
      </c>
      <c r="P27" s="231">
        <f t="shared" si="42"/>
        <v>0</v>
      </c>
      <c r="Q27" s="231">
        <f t="shared" si="42"/>
        <v>0</v>
      </c>
      <c r="R27" s="231">
        <f t="shared" si="42"/>
        <v>0</v>
      </c>
      <c r="S27" s="231">
        <f t="shared" si="42"/>
        <v>0</v>
      </c>
      <c r="T27" s="231">
        <f t="shared" si="42"/>
        <v>0</v>
      </c>
      <c r="U27" s="231">
        <f t="shared" si="42"/>
        <v>0</v>
      </c>
      <c r="V27" s="231">
        <f t="shared" si="42"/>
        <v>0</v>
      </c>
      <c r="W27" s="231">
        <f t="shared" si="42"/>
        <v>0</v>
      </c>
      <c r="X27" s="231">
        <f t="shared" si="42"/>
        <v>0</v>
      </c>
      <c r="Y27" s="231">
        <f t="shared" si="42"/>
        <v>0</v>
      </c>
      <c r="Z27" s="231">
        <f t="shared" si="42"/>
        <v>0</v>
      </c>
      <c r="AA27" s="231">
        <f t="shared" si="42"/>
        <v>0</v>
      </c>
      <c r="AB27" s="231">
        <f t="shared" si="42"/>
        <v>6875</v>
      </c>
      <c r="AC27" s="231">
        <f t="shared" si="42"/>
        <v>6875</v>
      </c>
      <c r="AD27" s="231">
        <f t="shared" si="42"/>
        <v>6875</v>
      </c>
      <c r="AE27" s="231">
        <f t="shared" si="42"/>
        <v>6875</v>
      </c>
      <c r="AF27" s="231">
        <f t="shared" si="42"/>
        <v>6875</v>
      </c>
      <c r="AG27" s="231">
        <f t="shared" si="42"/>
        <v>7500</v>
      </c>
      <c r="AH27" s="231">
        <f t="shared" si="42"/>
        <v>7500</v>
      </c>
      <c r="AI27" s="231">
        <f t="shared" si="42"/>
        <v>7500</v>
      </c>
      <c r="AJ27" s="231">
        <f t="shared" si="42"/>
        <v>7500</v>
      </c>
      <c r="AK27" s="231">
        <f t="shared" si="42"/>
        <v>7500</v>
      </c>
      <c r="AL27" s="231">
        <f t="shared" si="42"/>
        <v>7500</v>
      </c>
      <c r="AM27" s="231">
        <f t="shared" si="42"/>
        <v>7500</v>
      </c>
      <c r="AN27" s="231">
        <f t="shared" si="42"/>
        <v>7500</v>
      </c>
      <c r="AO27" s="231">
        <f t="shared" si="42"/>
        <v>7500</v>
      </c>
      <c r="AP27" s="231">
        <f t="shared" si="42"/>
        <v>7500</v>
      </c>
      <c r="AQ27" s="231">
        <f t="shared" si="42"/>
        <v>7500</v>
      </c>
      <c r="AR27" s="231">
        <f t="shared" si="42"/>
        <v>7500</v>
      </c>
      <c r="AS27" s="231">
        <f t="shared" si="42"/>
        <v>8125</v>
      </c>
      <c r="AT27" s="231">
        <f t="shared" si="42"/>
        <v>8125</v>
      </c>
      <c r="AU27" s="231">
        <f t="shared" si="42"/>
        <v>8125</v>
      </c>
      <c r="AV27" s="231">
        <f t="shared" si="42"/>
        <v>8125</v>
      </c>
      <c r="AW27" s="231">
        <f t="shared" si="42"/>
        <v>8125</v>
      </c>
      <c r="AX27" s="231">
        <f t="shared" si="42"/>
        <v>8125</v>
      </c>
      <c r="AY27" s="231">
        <f t="shared" si="42"/>
        <v>8125</v>
      </c>
      <c r="AZ27" s="231">
        <f t="shared" si="42"/>
        <v>8125</v>
      </c>
      <c r="BA27" s="231">
        <f t="shared" si="42"/>
        <v>8125</v>
      </c>
      <c r="BB27" s="231">
        <f t="shared" si="42"/>
        <v>8125</v>
      </c>
      <c r="BC27" s="231">
        <f t="shared" si="42"/>
        <v>8125</v>
      </c>
      <c r="BD27" s="231">
        <f t="shared" si="42"/>
        <v>8125</v>
      </c>
      <c r="BE27" s="231">
        <f t="shared" si="42"/>
        <v>8750</v>
      </c>
      <c r="BF27" s="231">
        <f t="shared" si="42"/>
        <v>8750</v>
      </c>
      <c r="BG27" s="231">
        <f t="shared" si="42"/>
        <v>8750</v>
      </c>
      <c r="BH27" s="231">
        <f t="shared" si="42"/>
        <v>8750</v>
      </c>
      <c r="BI27" s="231">
        <f t="shared" si="42"/>
        <v>8750</v>
      </c>
      <c r="BJ27" s="231">
        <f t="shared" si="42"/>
        <v>8750</v>
      </c>
      <c r="BK27" s="231">
        <f t="shared" si="42"/>
        <v>8750</v>
      </c>
      <c r="BL27" s="231">
        <f t="shared" si="42"/>
        <v>8750</v>
      </c>
      <c r="BM27" s="231">
        <f t="shared" si="42"/>
        <v>8750</v>
      </c>
      <c r="BN27" s="231">
        <f t="shared" si="42"/>
        <v>8750</v>
      </c>
      <c r="BO27" s="231">
        <f t="shared" si="42"/>
        <v>8750</v>
      </c>
      <c r="BP27" s="231">
        <f t="shared" si="42"/>
        <v>8750</v>
      </c>
      <c r="BR27" s="232">
        <f t="shared" ref="BR27:DY27" si="43">+IF(I27&gt;0,1,0)</f>
        <v>0</v>
      </c>
      <c r="BS27" s="232">
        <f t="shared" si="43"/>
        <v>0</v>
      </c>
      <c r="BT27" s="232">
        <f t="shared" si="43"/>
        <v>0</v>
      </c>
      <c r="BU27" s="232">
        <f t="shared" si="43"/>
        <v>0</v>
      </c>
      <c r="BV27" s="232">
        <f t="shared" si="43"/>
        <v>0</v>
      </c>
      <c r="BW27" s="232">
        <f t="shared" si="43"/>
        <v>0</v>
      </c>
      <c r="BX27" s="232">
        <f t="shared" si="43"/>
        <v>0</v>
      </c>
      <c r="BY27" s="232">
        <f t="shared" si="43"/>
        <v>0</v>
      </c>
      <c r="BZ27" s="232">
        <f t="shared" si="43"/>
        <v>0</v>
      </c>
      <c r="CA27" s="232">
        <f t="shared" si="43"/>
        <v>0</v>
      </c>
      <c r="CB27" s="232">
        <f t="shared" si="43"/>
        <v>0</v>
      </c>
      <c r="CC27" s="232">
        <f t="shared" si="43"/>
        <v>0</v>
      </c>
      <c r="CD27" s="232">
        <f t="shared" si="43"/>
        <v>0</v>
      </c>
      <c r="CE27" s="232">
        <f t="shared" si="43"/>
        <v>0</v>
      </c>
      <c r="CF27" s="232">
        <f t="shared" si="43"/>
        <v>0</v>
      </c>
      <c r="CG27" s="232">
        <f t="shared" si="43"/>
        <v>0</v>
      </c>
      <c r="CH27" s="232">
        <f t="shared" si="43"/>
        <v>0</v>
      </c>
      <c r="CI27" s="232">
        <f t="shared" si="43"/>
        <v>0</v>
      </c>
      <c r="CJ27" s="232">
        <f t="shared" si="43"/>
        <v>0</v>
      </c>
      <c r="CK27" s="232">
        <f t="shared" si="43"/>
        <v>1</v>
      </c>
      <c r="CL27" s="232">
        <f t="shared" si="43"/>
        <v>1</v>
      </c>
      <c r="CM27" s="232">
        <f t="shared" si="43"/>
        <v>1</v>
      </c>
      <c r="CN27" s="232">
        <f t="shared" si="43"/>
        <v>1</v>
      </c>
      <c r="CO27" s="232">
        <f t="shared" si="43"/>
        <v>1</v>
      </c>
      <c r="CP27" s="232">
        <f t="shared" si="43"/>
        <v>1</v>
      </c>
      <c r="CQ27" s="232">
        <f t="shared" si="43"/>
        <v>1</v>
      </c>
      <c r="CR27" s="232">
        <f t="shared" si="43"/>
        <v>1</v>
      </c>
      <c r="CS27" s="232">
        <f t="shared" si="43"/>
        <v>1</v>
      </c>
      <c r="CT27" s="232">
        <f t="shared" si="43"/>
        <v>1</v>
      </c>
      <c r="CU27" s="232">
        <f t="shared" si="43"/>
        <v>1</v>
      </c>
      <c r="CV27" s="232">
        <f t="shared" si="43"/>
        <v>1</v>
      </c>
      <c r="CW27" s="232">
        <f t="shared" si="43"/>
        <v>1</v>
      </c>
      <c r="CX27" s="232">
        <f t="shared" si="43"/>
        <v>1</v>
      </c>
      <c r="CY27" s="232">
        <f t="shared" si="43"/>
        <v>1</v>
      </c>
      <c r="CZ27" s="232">
        <f t="shared" si="43"/>
        <v>1</v>
      </c>
      <c r="DA27" s="232">
        <f t="shared" si="43"/>
        <v>1</v>
      </c>
      <c r="DB27" s="232">
        <f t="shared" si="43"/>
        <v>1</v>
      </c>
      <c r="DC27" s="232">
        <f t="shared" si="43"/>
        <v>1</v>
      </c>
      <c r="DD27" s="232">
        <f t="shared" si="43"/>
        <v>1</v>
      </c>
      <c r="DE27" s="232">
        <f t="shared" si="43"/>
        <v>1</v>
      </c>
      <c r="DF27" s="232">
        <f t="shared" si="43"/>
        <v>1</v>
      </c>
      <c r="DG27" s="232">
        <f t="shared" si="43"/>
        <v>1</v>
      </c>
      <c r="DH27" s="232">
        <f t="shared" si="43"/>
        <v>1</v>
      </c>
      <c r="DI27" s="232">
        <f t="shared" si="43"/>
        <v>1</v>
      </c>
      <c r="DJ27" s="232">
        <f t="shared" si="43"/>
        <v>1</v>
      </c>
      <c r="DK27" s="232">
        <f t="shared" si="43"/>
        <v>1</v>
      </c>
      <c r="DL27" s="232">
        <f t="shared" si="43"/>
        <v>1</v>
      </c>
      <c r="DM27" s="232">
        <f t="shared" si="43"/>
        <v>1</v>
      </c>
      <c r="DN27" s="232">
        <f t="shared" si="43"/>
        <v>1</v>
      </c>
      <c r="DO27" s="232">
        <f t="shared" si="43"/>
        <v>1</v>
      </c>
      <c r="DP27" s="232">
        <f t="shared" si="43"/>
        <v>1</v>
      </c>
      <c r="DQ27" s="232">
        <f t="shared" si="43"/>
        <v>1</v>
      </c>
      <c r="DR27" s="232">
        <f t="shared" si="43"/>
        <v>1</v>
      </c>
      <c r="DS27" s="232">
        <f t="shared" si="43"/>
        <v>1</v>
      </c>
      <c r="DT27" s="232">
        <f t="shared" si="43"/>
        <v>1</v>
      </c>
      <c r="DU27" s="232">
        <f t="shared" si="43"/>
        <v>1</v>
      </c>
      <c r="DV27" s="232">
        <f t="shared" si="43"/>
        <v>1</v>
      </c>
      <c r="DW27" s="232">
        <f t="shared" si="43"/>
        <v>1</v>
      </c>
      <c r="DX27" s="232">
        <f t="shared" si="43"/>
        <v>1</v>
      </c>
      <c r="DY27" s="232">
        <f t="shared" si="43"/>
        <v>1</v>
      </c>
    </row>
    <row r="28" ht="14.25" customHeight="1">
      <c r="A28" s="212"/>
      <c r="B28" s="220" t="s">
        <v>463</v>
      </c>
      <c r="C28" s="219" t="s">
        <v>341</v>
      </c>
      <c r="D28" s="219" t="s">
        <v>448</v>
      </c>
      <c r="E28" s="233">
        <v>75000.0</v>
      </c>
      <c r="F28" s="234">
        <v>30.0</v>
      </c>
      <c r="G28" s="229">
        <f t="shared" si="23"/>
        <v>75000</v>
      </c>
      <c r="H28" s="230">
        <v>25.0</v>
      </c>
      <c r="I28" s="231">
        <f t="shared" ref="I28:BP28" si="44">+IF(I$8&lt;$F28,0,IF(I$8&lt;$H28,$E28/12,$G28/12))*I$9</f>
        <v>0</v>
      </c>
      <c r="J28" s="231">
        <f t="shared" si="44"/>
        <v>0</v>
      </c>
      <c r="K28" s="231">
        <f t="shared" si="44"/>
        <v>0</v>
      </c>
      <c r="L28" s="231">
        <f t="shared" si="44"/>
        <v>0</v>
      </c>
      <c r="M28" s="231">
        <f t="shared" si="44"/>
        <v>0</v>
      </c>
      <c r="N28" s="231">
        <f t="shared" si="44"/>
        <v>0</v>
      </c>
      <c r="O28" s="231">
        <f t="shared" si="44"/>
        <v>0</v>
      </c>
      <c r="P28" s="231">
        <f t="shared" si="44"/>
        <v>0</v>
      </c>
      <c r="Q28" s="231">
        <f t="shared" si="44"/>
        <v>0</v>
      </c>
      <c r="R28" s="231">
        <f t="shared" si="44"/>
        <v>0</v>
      </c>
      <c r="S28" s="231">
        <f t="shared" si="44"/>
        <v>0</v>
      </c>
      <c r="T28" s="231">
        <f t="shared" si="44"/>
        <v>0</v>
      </c>
      <c r="U28" s="231">
        <f t="shared" si="44"/>
        <v>0</v>
      </c>
      <c r="V28" s="231">
        <f t="shared" si="44"/>
        <v>0</v>
      </c>
      <c r="W28" s="231">
        <f t="shared" si="44"/>
        <v>0</v>
      </c>
      <c r="X28" s="231">
        <f t="shared" si="44"/>
        <v>0</v>
      </c>
      <c r="Y28" s="231">
        <f t="shared" si="44"/>
        <v>0</v>
      </c>
      <c r="Z28" s="231">
        <f t="shared" si="44"/>
        <v>0</v>
      </c>
      <c r="AA28" s="231">
        <f t="shared" si="44"/>
        <v>0</v>
      </c>
      <c r="AB28" s="231">
        <f t="shared" si="44"/>
        <v>0</v>
      </c>
      <c r="AC28" s="231">
        <f t="shared" si="44"/>
        <v>0</v>
      </c>
      <c r="AD28" s="231">
        <f t="shared" si="44"/>
        <v>0</v>
      </c>
      <c r="AE28" s="231">
        <f t="shared" si="44"/>
        <v>0</v>
      </c>
      <c r="AF28" s="231">
        <f t="shared" si="44"/>
        <v>0</v>
      </c>
      <c r="AG28" s="231">
        <f t="shared" si="44"/>
        <v>0</v>
      </c>
      <c r="AH28" s="231">
        <f t="shared" si="44"/>
        <v>0</v>
      </c>
      <c r="AI28" s="231">
        <f t="shared" si="44"/>
        <v>0</v>
      </c>
      <c r="AJ28" s="231">
        <f t="shared" si="44"/>
        <v>0</v>
      </c>
      <c r="AK28" s="231">
        <f t="shared" si="44"/>
        <v>0</v>
      </c>
      <c r="AL28" s="231">
        <f t="shared" si="44"/>
        <v>7500</v>
      </c>
      <c r="AM28" s="231">
        <f t="shared" si="44"/>
        <v>7500</v>
      </c>
      <c r="AN28" s="231">
        <f t="shared" si="44"/>
        <v>7500</v>
      </c>
      <c r="AO28" s="231">
        <f t="shared" si="44"/>
        <v>7500</v>
      </c>
      <c r="AP28" s="231">
        <f t="shared" si="44"/>
        <v>7500</v>
      </c>
      <c r="AQ28" s="231">
        <f t="shared" si="44"/>
        <v>7500</v>
      </c>
      <c r="AR28" s="231">
        <f t="shared" si="44"/>
        <v>7500</v>
      </c>
      <c r="AS28" s="231">
        <f t="shared" si="44"/>
        <v>8125</v>
      </c>
      <c r="AT28" s="231">
        <f t="shared" si="44"/>
        <v>8125</v>
      </c>
      <c r="AU28" s="231">
        <f t="shared" si="44"/>
        <v>8125</v>
      </c>
      <c r="AV28" s="231">
        <f t="shared" si="44"/>
        <v>8125</v>
      </c>
      <c r="AW28" s="231">
        <f t="shared" si="44"/>
        <v>8125</v>
      </c>
      <c r="AX28" s="231">
        <f t="shared" si="44"/>
        <v>8125</v>
      </c>
      <c r="AY28" s="231">
        <f t="shared" si="44"/>
        <v>8125</v>
      </c>
      <c r="AZ28" s="231">
        <f t="shared" si="44"/>
        <v>8125</v>
      </c>
      <c r="BA28" s="231">
        <f t="shared" si="44"/>
        <v>8125</v>
      </c>
      <c r="BB28" s="231">
        <f t="shared" si="44"/>
        <v>8125</v>
      </c>
      <c r="BC28" s="231">
        <f t="shared" si="44"/>
        <v>8125</v>
      </c>
      <c r="BD28" s="231">
        <f t="shared" si="44"/>
        <v>8125</v>
      </c>
      <c r="BE28" s="231">
        <f t="shared" si="44"/>
        <v>8750</v>
      </c>
      <c r="BF28" s="231">
        <f t="shared" si="44"/>
        <v>8750</v>
      </c>
      <c r="BG28" s="231">
        <f t="shared" si="44"/>
        <v>8750</v>
      </c>
      <c r="BH28" s="231">
        <f t="shared" si="44"/>
        <v>8750</v>
      </c>
      <c r="BI28" s="231">
        <f t="shared" si="44"/>
        <v>8750</v>
      </c>
      <c r="BJ28" s="231">
        <f t="shared" si="44"/>
        <v>8750</v>
      </c>
      <c r="BK28" s="231">
        <f t="shared" si="44"/>
        <v>8750</v>
      </c>
      <c r="BL28" s="231">
        <f t="shared" si="44"/>
        <v>8750</v>
      </c>
      <c r="BM28" s="231">
        <f t="shared" si="44"/>
        <v>8750</v>
      </c>
      <c r="BN28" s="231">
        <f t="shared" si="44"/>
        <v>8750</v>
      </c>
      <c r="BO28" s="231">
        <f t="shared" si="44"/>
        <v>8750</v>
      </c>
      <c r="BP28" s="231">
        <f t="shared" si="44"/>
        <v>8750</v>
      </c>
      <c r="BR28" s="232">
        <f t="shared" ref="BR28:DY28" si="45">+IF(I28&gt;0,1,0)</f>
        <v>0</v>
      </c>
      <c r="BS28" s="232">
        <f t="shared" si="45"/>
        <v>0</v>
      </c>
      <c r="BT28" s="232">
        <f t="shared" si="45"/>
        <v>0</v>
      </c>
      <c r="BU28" s="232">
        <f t="shared" si="45"/>
        <v>0</v>
      </c>
      <c r="BV28" s="232">
        <f t="shared" si="45"/>
        <v>0</v>
      </c>
      <c r="BW28" s="232">
        <f t="shared" si="45"/>
        <v>0</v>
      </c>
      <c r="BX28" s="232">
        <f t="shared" si="45"/>
        <v>0</v>
      </c>
      <c r="BY28" s="232">
        <f t="shared" si="45"/>
        <v>0</v>
      </c>
      <c r="BZ28" s="232">
        <f t="shared" si="45"/>
        <v>0</v>
      </c>
      <c r="CA28" s="232">
        <f t="shared" si="45"/>
        <v>0</v>
      </c>
      <c r="CB28" s="232">
        <f t="shared" si="45"/>
        <v>0</v>
      </c>
      <c r="CC28" s="232">
        <f t="shared" si="45"/>
        <v>0</v>
      </c>
      <c r="CD28" s="232">
        <f t="shared" si="45"/>
        <v>0</v>
      </c>
      <c r="CE28" s="232">
        <f t="shared" si="45"/>
        <v>0</v>
      </c>
      <c r="CF28" s="232">
        <f t="shared" si="45"/>
        <v>0</v>
      </c>
      <c r="CG28" s="232">
        <f t="shared" si="45"/>
        <v>0</v>
      </c>
      <c r="CH28" s="232">
        <f t="shared" si="45"/>
        <v>0</v>
      </c>
      <c r="CI28" s="232">
        <f t="shared" si="45"/>
        <v>0</v>
      </c>
      <c r="CJ28" s="232">
        <f t="shared" si="45"/>
        <v>0</v>
      </c>
      <c r="CK28" s="232">
        <f t="shared" si="45"/>
        <v>0</v>
      </c>
      <c r="CL28" s="232">
        <f t="shared" si="45"/>
        <v>0</v>
      </c>
      <c r="CM28" s="232">
        <f t="shared" si="45"/>
        <v>0</v>
      </c>
      <c r="CN28" s="232">
        <f t="shared" si="45"/>
        <v>0</v>
      </c>
      <c r="CO28" s="232">
        <f t="shared" si="45"/>
        <v>0</v>
      </c>
      <c r="CP28" s="232">
        <f t="shared" si="45"/>
        <v>0</v>
      </c>
      <c r="CQ28" s="232">
        <f t="shared" si="45"/>
        <v>0</v>
      </c>
      <c r="CR28" s="232">
        <f t="shared" si="45"/>
        <v>0</v>
      </c>
      <c r="CS28" s="232">
        <f t="shared" si="45"/>
        <v>0</v>
      </c>
      <c r="CT28" s="232">
        <f t="shared" si="45"/>
        <v>0</v>
      </c>
      <c r="CU28" s="232">
        <f t="shared" si="45"/>
        <v>1</v>
      </c>
      <c r="CV28" s="232">
        <f t="shared" si="45"/>
        <v>1</v>
      </c>
      <c r="CW28" s="232">
        <f t="shared" si="45"/>
        <v>1</v>
      </c>
      <c r="CX28" s="232">
        <f t="shared" si="45"/>
        <v>1</v>
      </c>
      <c r="CY28" s="232">
        <f t="shared" si="45"/>
        <v>1</v>
      </c>
      <c r="CZ28" s="232">
        <f t="shared" si="45"/>
        <v>1</v>
      </c>
      <c r="DA28" s="232">
        <f t="shared" si="45"/>
        <v>1</v>
      </c>
      <c r="DB28" s="232">
        <f t="shared" si="45"/>
        <v>1</v>
      </c>
      <c r="DC28" s="232">
        <f t="shared" si="45"/>
        <v>1</v>
      </c>
      <c r="DD28" s="232">
        <f t="shared" si="45"/>
        <v>1</v>
      </c>
      <c r="DE28" s="232">
        <f t="shared" si="45"/>
        <v>1</v>
      </c>
      <c r="DF28" s="232">
        <f t="shared" si="45"/>
        <v>1</v>
      </c>
      <c r="DG28" s="232">
        <f t="shared" si="45"/>
        <v>1</v>
      </c>
      <c r="DH28" s="232">
        <f t="shared" si="45"/>
        <v>1</v>
      </c>
      <c r="DI28" s="232">
        <f t="shared" si="45"/>
        <v>1</v>
      </c>
      <c r="DJ28" s="232">
        <f t="shared" si="45"/>
        <v>1</v>
      </c>
      <c r="DK28" s="232">
        <f t="shared" si="45"/>
        <v>1</v>
      </c>
      <c r="DL28" s="232">
        <f t="shared" si="45"/>
        <v>1</v>
      </c>
      <c r="DM28" s="232">
        <f t="shared" si="45"/>
        <v>1</v>
      </c>
      <c r="DN28" s="232">
        <f t="shared" si="45"/>
        <v>1</v>
      </c>
      <c r="DO28" s="232">
        <f t="shared" si="45"/>
        <v>1</v>
      </c>
      <c r="DP28" s="232">
        <f t="shared" si="45"/>
        <v>1</v>
      </c>
      <c r="DQ28" s="232">
        <f t="shared" si="45"/>
        <v>1</v>
      </c>
      <c r="DR28" s="232">
        <f t="shared" si="45"/>
        <v>1</v>
      </c>
      <c r="DS28" s="232">
        <f t="shared" si="45"/>
        <v>1</v>
      </c>
      <c r="DT28" s="232">
        <f t="shared" si="45"/>
        <v>1</v>
      </c>
      <c r="DU28" s="232">
        <f t="shared" si="45"/>
        <v>1</v>
      </c>
      <c r="DV28" s="232">
        <f t="shared" si="45"/>
        <v>1</v>
      </c>
      <c r="DW28" s="232">
        <f t="shared" si="45"/>
        <v>1</v>
      </c>
      <c r="DX28" s="232">
        <f t="shared" si="45"/>
        <v>1</v>
      </c>
      <c r="DY28" s="232">
        <f t="shared" si="45"/>
        <v>1</v>
      </c>
    </row>
    <row r="29" ht="14.25" customHeight="1">
      <c r="A29" s="212"/>
      <c r="B29" s="220" t="s">
        <v>464</v>
      </c>
      <c r="C29" s="219" t="s">
        <v>341</v>
      </c>
      <c r="D29" s="219" t="s">
        <v>448</v>
      </c>
      <c r="E29" s="233">
        <v>75000.0</v>
      </c>
      <c r="F29" s="234">
        <v>25.0</v>
      </c>
      <c r="G29" s="229">
        <f t="shared" si="23"/>
        <v>75000</v>
      </c>
      <c r="H29" s="230">
        <v>25.0</v>
      </c>
      <c r="I29" s="231">
        <f t="shared" ref="I29:BP29" si="46">+IF(I$8&lt;$F29,0,IF(I$8&lt;$H29,$E29/12,$G29/12))*I$9</f>
        <v>0</v>
      </c>
      <c r="J29" s="231">
        <f t="shared" si="46"/>
        <v>0</v>
      </c>
      <c r="K29" s="231">
        <f t="shared" si="46"/>
        <v>0</v>
      </c>
      <c r="L29" s="231">
        <f t="shared" si="46"/>
        <v>0</v>
      </c>
      <c r="M29" s="231">
        <f t="shared" si="46"/>
        <v>0</v>
      </c>
      <c r="N29" s="231">
        <f t="shared" si="46"/>
        <v>0</v>
      </c>
      <c r="O29" s="231">
        <f t="shared" si="46"/>
        <v>0</v>
      </c>
      <c r="P29" s="231">
        <f t="shared" si="46"/>
        <v>0</v>
      </c>
      <c r="Q29" s="231">
        <f t="shared" si="46"/>
        <v>0</v>
      </c>
      <c r="R29" s="231">
        <f t="shared" si="46"/>
        <v>0</v>
      </c>
      <c r="S29" s="231">
        <f t="shared" si="46"/>
        <v>0</v>
      </c>
      <c r="T29" s="231">
        <f t="shared" si="46"/>
        <v>0</v>
      </c>
      <c r="U29" s="231">
        <f t="shared" si="46"/>
        <v>0</v>
      </c>
      <c r="V29" s="231">
        <f t="shared" si="46"/>
        <v>0</v>
      </c>
      <c r="W29" s="231">
        <f t="shared" si="46"/>
        <v>0</v>
      </c>
      <c r="X29" s="231">
        <f t="shared" si="46"/>
        <v>0</v>
      </c>
      <c r="Y29" s="231">
        <f t="shared" si="46"/>
        <v>0</v>
      </c>
      <c r="Z29" s="231">
        <f t="shared" si="46"/>
        <v>0</v>
      </c>
      <c r="AA29" s="231">
        <f t="shared" si="46"/>
        <v>0</v>
      </c>
      <c r="AB29" s="231">
        <f t="shared" si="46"/>
        <v>0</v>
      </c>
      <c r="AC29" s="231">
        <f t="shared" si="46"/>
        <v>0</v>
      </c>
      <c r="AD29" s="231">
        <f t="shared" si="46"/>
        <v>0</v>
      </c>
      <c r="AE29" s="231">
        <f t="shared" si="46"/>
        <v>0</v>
      </c>
      <c r="AF29" s="231">
        <f t="shared" si="46"/>
        <v>0</v>
      </c>
      <c r="AG29" s="231">
        <f t="shared" si="46"/>
        <v>7500</v>
      </c>
      <c r="AH29" s="231">
        <f t="shared" si="46"/>
        <v>7500</v>
      </c>
      <c r="AI29" s="231">
        <f t="shared" si="46"/>
        <v>7500</v>
      </c>
      <c r="AJ29" s="231">
        <f t="shared" si="46"/>
        <v>7500</v>
      </c>
      <c r="AK29" s="231">
        <f t="shared" si="46"/>
        <v>7500</v>
      </c>
      <c r="AL29" s="231">
        <f t="shared" si="46"/>
        <v>7500</v>
      </c>
      <c r="AM29" s="231">
        <f t="shared" si="46"/>
        <v>7500</v>
      </c>
      <c r="AN29" s="231">
        <f t="shared" si="46"/>
        <v>7500</v>
      </c>
      <c r="AO29" s="231">
        <f t="shared" si="46"/>
        <v>7500</v>
      </c>
      <c r="AP29" s="231">
        <f t="shared" si="46"/>
        <v>7500</v>
      </c>
      <c r="AQ29" s="231">
        <f t="shared" si="46"/>
        <v>7500</v>
      </c>
      <c r="AR29" s="231">
        <f t="shared" si="46"/>
        <v>7500</v>
      </c>
      <c r="AS29" s="231">
        <f t="shared" si="46"/>
        <v>8125</v>
      </c>
      <c r="AT29" s="231">
        <f t="shared" si="46"/>
        <v>8125</v>
      </c>
      <c r="AU29" s="231">
        <f t="shared" si="46"/>
        <v>8125</v>
      </c>
      <c r="AV29" s="231">
        <f t="shared" si="46"/>
        <v>8125</v>
      </c>
      <c r="AW29" s="231">
        <f t="shared" si="46"/>
        <v>8125</v>
      </c>
      <c r="AX29" s="231">
        <f t="shared" si="46"/>
        <v>8125</v>
      </c>
      <c r="AY29" s="231">
        <f t="shared" si="46"/>
        <v>8125</v>
      </c>
      <c r="AZ29" s="231">
        <f t="shared" si="46"/>
        <v>8125</v>
      </c>
      <c r="BA29" s="231">
        <f t="shared" si="46"/>
        <v>8125</v>
      </c>
      <c r="BB29" s="231">
        <f t="shared" si="46"/>
        <v>8125</v>
      </c>
      <c r="BC29" s="231">
        <f t="shared" si="46"/>
        <v>8125</v>
      </c>
      <c r="BD29" s="231">
        <f t="shared" si="46"/>
        <v>8125</v>
      </c>
      <c r="BE29" s="231">
        <f t="shared" si="46"/>
        <v>8750</v>
      </c>
      <c r="BF29" s="231">
        <f t="shared" si="46"/>
        <v>8750</v>
      </c>
      <c r="BG29" s="231">
        <f t="shared" si="46"/>
        <v>8750</v>
      </c>
      <c r="BH29" s="231">
        <f t="shared" si="46"/>
        <v>8750</v>
      </c>
      <c r="BI29" s="231">
        <f t="shared" si="46"/>
        <v>8750</v>
      </c>
      <c r="BJ29" s="231">
        <f t="shared" si="46"/>
        <v>8750</v>
      </c>
      <c r="BK29" s="231">
        <f t="shared" si="46"/>
        <v>8750</v>
      </c>
      <c r="BL29" s="231">
        <f t="shared" si="46"/>
        <v>8750</v>
      </c>
      <c r="BM29" s="231">
        <f t="shared" si="46"/>
        <v>8750</v>
      </c>
      <c r="BN29" s="231">
        <f t="shared" si="46"/>
        <v>8750</v>
      </c>
      <c r="BO29" s="231">
        <f t="shared" si="46"/>
        <v>8750</v>
      </c>
      <c r="BP29" s="231">
        <f t="shared" si="46"/>
        <v>8750</v>
      </c>
      <c r="BR29" s="232">
        <f t="shared" ref="BR29:DY29" si="47">+IF(I29&gt;0,1,0)</f>
        <v>0</v>
      </c>
      <c r="BS29" s="232">
        <f t="shared" si="47"/>
        <v>0</v>
      </c>
      <c r="BT29" s="232">
        <f t="shared" si="47"/>
        <v>0</v>
      </c>
      <c r="BU29" s="232">
        <f t="shared" si="47"/>
        <v>0</v>
      </c>
      <c r="BV29" s="232">
        <f t="shared" si="47"/>
        <v>0</v>
      </c>
      <c r="BW29" s="232">
        <f t="shared" si="47"/>
        <v>0</v>
      </c>
      <c r="BX29" s="232">
        <f t="shared" si="47"/>
        <v>0</v>
      </c>
      <c r="BY29" s="232">
        <f t="shared" si="47"/>
        <v>0</v>
      </c>
      <c r="BZ29" s="232">
        <f t="shared" si="47"/>
        <v>0</v>
      </c>
      <c r="CA29" s="232">
        <f t="shared" si="47"/>
        <v>0</v>
      </c>
      <c r="CB29" s="232">
        <f t="shared" si="47"/>
        <v>0</v>
      </c>
      <c r="CC29" s="232">
        <f t="shared" si="47"/>
        <v>0</v>
      </c>
      <c r="CD29" s="232">
        <f t="shared" si="47"/>
        <v>0</v>
      </c>
      <c r="CE29" s="232">
        <f t="shared" si="47"/>
        <v>0</v>
      </c>
      <c r="CF29" s="232">
        <f t="shared" si="47"/>
        <v>0</v>
      </c>
      <c r="CG29" s="232">
        <f t="shared" si="47"/>
        <v>0</v>
      </c>
      <c r="CH29" s="232">
        <f t="shared" si="47"/>
        <v>0</v>
      </c>
      <c r="CI29" s="232">
        <f t="shared" si="47"/>
        <v>0</v>
      </c>
      <c r="CJ29" s="232">
        <f t="shared" si="47"/>
        <v>0</v>
      </c>
      <c r="CK29" s="232">
        <f t="shared" si="47"/>
        <v>0</v>
      </c>
      <c r="CL29" s="232">
        <f t="shared" si="47"/>
        <v>0</v>
      </c>
      <c r="CM29" s="232">
        <f t="shared" si="47"/>
        <v>0</v>
      </c>
      <c r="CN29" s="232">
        <f t="shared" si="47"/>
        <v>0</v>
      </c>
      <c r="CO29" s="232">
        <f t="shared" si="47"/>
        <v>0</v>
      </c>
      <c r="CP29" s="232">
        <f t="shared" si="47"/>
        <v>1</v>
      </c>
      <c r="CQ29" s="232">
        <f t="shared" si="47"/>
        <v>1</v>
      </c>
      <c r="CR29" s="232">
        <f t="shared" si="47"/>
        <v>1</v>
      </c>
      <c r="CS29" s="232">
        <f t="shared" si="47"/>
        <v>1</v>
      </c>
      <c r="CT29" s="232">
        <f t="shared" si="47"/>
        <v>1</v>
      </c>
      <c r="CU29" s="232">
        <f t="shared" si="47"/>
        <v>1</v>
      </c>
      <c r="CV29" s="232">
        <f t="shared" si="47"/>
        <v>1</v>
      </c>
      <c r="CW29" s="232">
        <f t="shared" si="47"/>
        <v>1</v>
      </c>
      <c r="CX29" s="232">
        <f t="shared" si="47"/>
        <v>1</v>
      </c>
      <c r="CY29" s="232">
        <f t="shared" si="47"/>
        <v>1</v>
      </c>
      <c r="CZ29" s="232">
        <f t="shared" si="47"/>
        <v>1</v>
      </c>
      <c r="DA29" s="232">
        <f t="shared" si="47"/>
        <v>1</v>
      </c>
      <c r="DB29" s="232">
        <f t="shared" si="47"/>
        <v>1</v>
      </c>
      <c r="DC29" s="232">
        <f t="shared" si="47"/>
        <v>1</v>
      </c>
      <c r="DD29" s="232">
        <f t="shared" si="47"/>
        <v>1</v>
      </c>
      <c r="DE29" s="232">
        <f t="shared" si="47"/>
        <v>1</v>
      </c>
      <c r="DF29" s="232">
        <f t="shared" si="47"/>
        <v>1</v>
      </c>
      <c r="DG29" s="232">
        <f t="shared" si="47"/>
        <v>1</v>
      </c>
      <c r="DH29" s="232">
        <f t="shared" si="47"/>
        <v>1</v>
      </c>
      <c r="DI29" s="232">
        <f t="shared" si="47"/>
        <v>1</v>
      </c>
      <c r="DJ29" s="232">
        <f t="shared" si="47"/>
        <v>1</v>
      </c>
      <c r="DK29" s="232">
        <f t="shared" si="47"/>
        <v>1</v>
      </c>
      <c r="DL29" s="232">
        <f t="shared" si="47"/>
        <v>1</v>
      </c>
      <c r="DM29" s="232">
        <f t="shared" si="47"/>
        <v>1</v>
      </c>
      <c r="DN29" s="232">
        <f t="shared" si="47"/>
        <v>1</v>
      </c>
      <c r="DO29" s="232">
        <f t="shared" si="47"/>
        <v>1</v>
      </c>
      <c r="DP29" s="232">
        <f t="shared" si="47"/>
        <v>1</v>
      </c>
      <c r="DQ29" s="232">
        <f t="shared" si="47"/>
        <v>1</v>
      </c>
      <c r="DR29" s="232">
        <f t="shared" si="47"/>
        <v>1</v>
      </c>
      <c r="DS29" s="232">
        <f t="shared" si="47"/>
        <v>1</v>
      </c>
      <c r="DT29" s="232">
        <f t="shared" si="47"/>
        <v>1</v>
      </c>
      <c r="DU29" s="232">
        <f t="shared" si="47"/>
        <v>1</v>
      </c>
      <c r="DV29" s="232">
        <f t="shared" si="47"/>
        <v>1</v>
      </c>
      <c r="DW29" s="232">
        <f t="shared" si="47"/>
        <v>1</v>
      </c>
      <c r="DX29" s="232">
        <f t="shared" si="47"/>
        <v>1</v>
      </c>
      <c r="DY29" s="232">
        <f t="shared" si="47"/>
        <v>1</v>
      </c>
    </row>
    <row r="30" ht="14.25" customHeight="1">
      <c r="A30" s="212"/>
      <c r="B30" s="220" t="s">
        <v>465</v>
      </c>
      <c r="C30" s="219" t="s">
        <v>341</v>
      </c>
      <c r="D30" s="219" t="s">
        <v>448</v>
      </c>
      <c r="E30" s="233">
        <v>50000.0</v>
      </c>
      <c r="F30" s="234">
        <v>28.0</v>
      </c>
      <c r="G30" s="229">
        <f t="shared" si="23"/>
        <v>50000</v>
      </c>
      <c r="H30" s="230">
        <v>28.0</v>
      </c>
      <c r="I30" s="231">
        <f t="shared" ref="I30:BP30" si="48">+IF(I$8&lt;$F30,0,IF(I$8&lt;$H30,$E30/12,$G30/12))*I$9</f>
        <v>0</v>
      </c>
      <c r="J30" s="231">
        <f t="shared" si="48"/>
        <v>0</v>
      </c>
      <c r="K30" s="231">
        <f t="shared" si="48"/>
        <v>0</v>
      </c>
      <c r="L30" s="231">
        <f t="shared" si="48"/>
        <v>0</v>
      </c>
      <c r="M30" s="231">
        <f t="shared" si="48"/>
        <v>0</v>
      </c>
      <c r="N30" s="231">
        <f t="shared" si="48"/>
        <v>0</v>
      </c>
      <c r="O30" s="231">
        <f t="shared" si="48"/>
        <v>0</v>
      </c>
      <c r="P30" s="231">
        <f t="shared" si="48"/>
        <v>0</v>
      </c>
      <c r="Q30" s="231">
        <f t="shared" si="48"/>
        <v>0</v>
      </c>
      <c r="R30" s="231">
        <f t="shared" si="48"/>
        <v>0</v>
      </c>
      <c r="S30" s="231">
        <f t="shared" si="48"/>
        <v>0</v>
      </c>
      <c r="T30" s="231">
        <f t="shared" si="48"/>
        <v>0</v>
      </c>
      <c r="U30" s="231">
        <f t="shared" si="48"/>
        <v>0</v>
      </c>
      <c r="V30" s="231">
        <f t="shared" si="48"/>
        <v>0</v>
      </c>
      <c r="W30" s="231">
        <f t="shared" si="48"/>
        <v>0</v>
      </c>
      <c r="X30" s="231">
        <f t="shared" si="48"/>
        <v>0</v>
      </c>
      <c r="Y30" s="231">
        <f t="shared" si="48"/>
        <v>0</v>
      </c>
      <c r="Z30" s="231">
        <f t="shared" si="48"/>
        <v>0</v>
      </c>
      <c r="AA30" s="231">
        <f t="shared" si="48"/>
        <v>0</v>
      </c>
      <c r="AB30" s="231">
        <f t="shared" si="48"/>
        <v>0</v>
      </c>
      <c r="AC30" s="231">
        <f t="shared" si="48"/>
        <v>0</v>
      </c>
      <c r="AD30" s="231">
        <f t="shared" si="48"/>
        <v>0</v>
      </c>
      <c r="AE30" s="231">
        <f t="shared" si="48"/>
        <v>0</v>
      </c>
      <c r="AF30" s="231">
        <f t="shared" si="48"/>
        <v>0</v>
      </c>
      <c r="AG30" s="231">
        <f t="shared" si="48"/>
        <v>0</v>
      </c>
      <c r="AH30" s="231">
        <f t="shared" si="48"/>
        <v>0</v>
      </c>
      <c r="AI30" s="231">
        <f t="shared" si="48"/>
        <v>0</v>
      </c>
      <c r="AJ30" s="231">
        <f t="shared" si="48"/>
        <v>5000</v>
      </c>
      <c r="AK30" s="231">
        <f t="shared" si="48"/>
        <v>5000</v>
      </c>
      <c r="AL30" s="231">
        <f t="shared" si="48"/>
        <v>5000</v>
      </c>
      <c r="AM30" s="231">
        <f t="shared" si="48"/>
        <v>5000</v>
      </c>
      <c r="AN30" s="231">
        <f t="shared" si="48"/>
        <v>5000</v>
      </c>
      <c r="AO30" s="231">
        <f t="shared" si="48"/>
        <v>5000</v>
      </c>
      <c r="AP30" s="231">
        <f t="shared" si="48"/>
        <v>5000</v>
      </c>
      <c r="AQ30" s="231">
        <f t="shared" si="48"/>
        <v>5000</v>
      </c>
      <c r="AR30" s="231">
        <f t="shared" si="48"/>
        <v>5000</v>
      </c>
      <c r="AS30" s="231">
        <f t="shared" si="48"/>
        <v>5416.666667</v>
      </c>
      <c r="AT30" s="231">
        <f t="shared" si="48"/>
        <v>5416.666667</v>
      </c>
      <c r="AU30" s="231">
        <f t="shared" si="48"/>
        <v>5416.666667</v>
      </c>
      <c r="AV30" s="231">
        <f t="shared" si="48"/>
        <v>5416.666667</v>
      </c>
      <c r="AW30" s="231">
        <f t="shared" si="48"/>
        <v>5416.666667</v>
      </c>
      <c r="AX30" s="231">
        <f t="shared" si="48"/>
        <v>5416.666667</v>
      </c>
      <c r="AY30" s="231">
        <f t="shared" si="48"/>
        <v>5416.666667</v>
      </c>
      <c r="AZ30" s="231">
        <f t="shared" si="48"/>
        <v>5416.666667</v>
      </c>
      <c r="BA30" s="231">
        <f t="shared" si="48"/>
        <v>5416.666667</v>
      </c>
      <c r="BB30" s="231">
        <f t="shared" si="48"/>
        <v>5416.666667</v>
      </c>
      <c r="BC30" s="231">
        <f t="shared" si="48"/>
        <v>5416.666667</v>
      </c>
      <c r="BD30" s="231">
        <f t="shared" si="48"/>
        <v>5416.666667</v>
      </c>
      <c r="BE30" s="231">
        <f t="shared" si="48"/>
        <v>5833.333333</v>
      </c>
      <c r="BF30" s="231">
        <f t="shared" si="48"/>
        <v>5833.333333</v>
      </c>
      <c r="BG30" s="231">
        <f t="shared" si="48"/>
        <v>5833.333333</v>
      </c>
      <c r="BH30" s="231">
        <f t="shared" si="48"/>
        <v>5833.333333</v>
      </c>
      <c r="BI30" s="231">
        <f t="shared" si="48"/>
        <v>5833.333333</v>
      </c>
      <c r="BJ30" s="231">
        <f t="shared" si="48"/>
        <v>5833.333333</v>
      </c>
      <c r="BK30" s="231">
        <f t="shared" si="48"/>
        <v>5833.333333</v>
      </c>
      <c r="BL30" s="231">
        <f t="shared" si="48"/>
        <v>5833.333333</v>
      </c>
      <c r="BM30" s="231">
        <f t="shared" si="48"/>
        <v>5833.333333</v>
      </c>
      <c r="BN30" s="231">
        <f t="shared" si="48"/>
        <v>5833.333333</v>
      </c>
      <c r="BO30" s="231">
        <f t="shared" si="48"/>
        <v>5833.333333</v>
      </c>
      <c r="BP30" s="231">
        <f t="shared" si="48"/>
        <v>5833.333333</v>
      </c>
      <c r="BR30" s="232">
        <f t="shared" ref="BR30:DY30" si="49">+IF(I30&gt;0,1,0)</f>
        <v>0</v>
      </c>
      <c r="BS30" s="232">
        <f t="shared" si="49"/>
        <v>0</v>
      </c>
      <c r="BT30" s="232">
        <f t="shared" si="49"/>
        <v>0</v>
      </c>
      <c r="BU30" s="232">
        <f t="shared" si="49"/>
        <v>0</v>
      </c>
      <c r="BV30" s="232">
        <f t="shared" si="49"/>
        <v>0</v>
      </c>
      <c r="BW30" s="232">
        <f t="shared" si="49"/>
        <v>0</v>
      </c>
      <c r="BX30" s="232">
        <f t="shared" si="49"/>
        <v>0</v>
      </c>
      <c r="BY30" s="232">
        <f t="shared" si="49"/>
        <v>0</v>
      </c>
      <c r="BZ30" s="232">
        <f t="shared" si="49"/>
        <v>0</v>
      </c>
      <c r="CA30" s="232">
        <f t="shared" si="49"/>
        <v>0</v>
      </c>
      <c r="CB30" s="232">
        <f t="shared" si="49"/>
        <v>0</v>
      </c>
      <c r="CC30" s="232">
        <f t="shared" si="49"/>
        <v>0</v>
      </c>
      <c r="CD30" s="232">
        <f t="shared" si="49"/>
        <v>0</v>
      </c>
      <c r="CE30" s="232">
        <f t="shared" si="49"/>
        <v>0</v>
      </c>
      <c r="CF30" s="232">
        <f t="shared" si="49"/>
        <v>0</v>
      </c>
      <c r="CG30" s="232">
        <f t="shared" si="49"/>
        <v>0</v>
      </c>
      <c r="CH30" s="232">
        <f t="shared" si="49"/>
        <v>0</v>
      </c>
      <c r="CI30" s="232">
        <f t="shared" si="49"/>
        <v>0</v>
      </c>
      <c r="CJ30" s="232">
        <f t="shared" si="49"/>
        <v>0</v>
      </c>
      <c r="CK30" s="232">
        <f t="shared" si="49"/>
        <v>0</v>
      </c>
      <c r="CL30" s="232">
        <f t="shared" si="49"/>
        <v>0</v>
      </c>
      <c r="CM30" s="232">
        <f t="shared" si="49"/>
        <v>0</v>
      </c>
      <c r="CN30" s="232">
        <f t="shared" si="49"/>
        <v>0</v>
      </c>
      <c r="CO30" s="232">
        <f t="shared" si="49"/>
        <v>0</v>
      </c>
      <c r="CP30" s="232">
        <f t="shared" si="49"/>
        <v>0</v>
      </c>
      <c r="CQ30" s="232">
        <f t="shared" si="49"/>
        <v>0</v>
      </c>
      <c r="CR30" s="232">
        <f t="shared" si="49"/>
        <v>0</v>
      </c>
      <c r="CS30" s="232">
        <f t="shared" si="49"/>
        <v>1</v>
      </c>
      <c r="CT30" s="232">
        <f t="shared" si="49"/>
        <v>1</v>
      </c>
      <c r="CU30" s="232">
        <f t="shared" si="49"/>
        <v>1</v>
      </c>
      <c r="CV30" s="232">
        <f t="shared" si="49"/>
        <v>1</v>
      </c>
      <c r="CW30" s="232">
        <f t="shared" si="49"/>
        <v>1</v>
      </c>
      <c r="CX30" s="232">
        <f t="shared" si="49"/>
        <v>1</v>
      </c>
      <c r="CY30" s="232">
        <f t="shared" si="49"/>
        <v>1</v>
      </c>
      <c r="CZ30" s="232">
        <f t="shared" si="49"/>
        <v>1</v>
      </c>
      <c r="DA30" s="232">
        <f t="shared" si="49"/>
        <v>1</v>
      </c>
      <c r="DB30" s="232">
        <f t="shared" si="49"/>
        <v>1</v>
      </c>
      <c r="DC30" s="232">
        <f t="shared" si="49"/>
        <v>1</v>
      </c>
      <c r="DD30" s="232">
        <f t="shared" si="49"/>
        <v>1</v>
      </c>
      <c r="DE30" s="232">
        <f t="shared" si="49"/>
        <v>1</v>
      </c>
      <c r="DF30" s="232">
        <f t="shared" si="49"/>
        <v>1</v>
      </c>
      <c r="DG30" s="232">
        <f t="shared" si="49"/>
        <v>1</v>
      </c>
      <c r="DH30" s="232">
        <f t="shared" si="49"/>
        <v>1</v>
      </c>
      <c r="DI30" s="232">
        <f t="shared" si="49"/>
        <v>1</v>
      </c>
      <c r="DJ30" s="232">
        <f t="shared" si="49"/>
        <v>1</v>
      </c>
      <c r="DK30" s="232">
        <f t="shared" si="49"/>
        <v>1</v>
      </c>
      <c r="DL30" s="232">
        <f t="shared" si="49"/>
        <v>1</v>
      </c>
      <c r="DM30" s="232">
        <f t="shared" si="49"/>
        <v>1</v>
      </c>
      <c r="DN30" s="232">
        <f t="shared" si="49"/>
        <v>1</v>
      </c>
      <c r="DO30" s="232">
        <f t="shared" si="49"/>
        <v>1</v>
      </c>
      <c r="DP30" s="232">
        <f t="shared" si="49"/>
        <v>1</v>
      </c>
      <c r="DQ30" s="232">
        <f t="shared" si="49"/>
        <v>1</v>
      </c>
      <c r="DR30" s="232">
        <f t="shared" si="49"/>
        <v>1</v>
      </c>
      <c r="DS30" s="232">
        <f t="shared" si="49"/>
        <v>1</v>
      </c>
      <c r="DT30" s="232">
        <f t="shared" si="49"/>
        <v>1</v>
      </c>
      <c r="DU30" s="232">
        <f t="shared" si="49"/>
        <v>1</v>
      </c>
      <c r="DV30" s="232">
        <f t="shared" si="49"/>
        <v>1</v>
      </c>
      <c r="DW30" s="232">
        <f t="shared" si="49"/>
        <v>1</v>
      </c>
      <c r="DX30" s="232">
        <f t="shared" si="49"/>
        <v>1</v>
      </c>
      <c r="DY30" s="232">
        <f t="shared" si="49"/>
        <v>1</v>
      </c>
    </row>
    <row r="31" ht="14.25" customHeight="1">
      <c r="A31" s="212"/>
      <c r="B31" s="220" t="s">
        <v>466</v>
      </c>
      <c r="C31" s="219" t="s">
        <v>341</v>
      </c>
      <c r="D31" s="219" t="s">
        <v>448</v>
      </c>
      <c r="E31" s="233">
        <v>75000.0</v>
      </c>
      <c r="F31" s="234">
        <v>36.0</v>
      </c>
      <c r="G31" s="229">
        <f t="shared" si="23"/>
        <v>75000</v>
      </c>
      <c r="H31" s="230">
        <v>36.0</v>
      </c>
      <c r="I31" s="231">
        <f t="shared" ref="I31:BP31" si="50">+IF(I$8&lt;$F31,0,IF(I$8&lt;$H31,$E31/12,$G31/12))*I$9</f>
        <v>0</v>
      </c>
      <c r="J31" s="231">
        <f t="shared" si="50"/>
        <v>0</v>
      </c>
      <c r="K31" s="231">
        <f t="shared" si="50"/>
        <v>0</v>
      </c>
      <c r="L31" s="231">
        <f t="shared" si="50"/>
        <v>0</v>
      </c>
      <c r="M31" s="231">
        <f t="shared" si="50"/>
        <v>0</v>
      </c>
      <c r="N31" s="231">
        <f t="shared" si="50"/>
        <v>0</v>
      </c>
      <c r="O31" s="231">
        <f t="shared" si="50"/>
        <v>0</v>
      </c>
      <c r="P31" s="231">
        <f t="shared" si="50"/>
        <v>0</v>
      </c>
      <c r="Q31" s="231">
        <f t="shared" si="50"/>
        <v>0</v>
      </c>
      <c r="R31" s="231">
        <f t="shared" si="50"/>
        <v>0</v>
      </c>
      <c r="S31" s="231">
        <f t="shared" si="50"/>
        <v>0</v>
      </c>
      <c r="T31" s="231">
        <f t="shared" si="50"/>
        <v>0</v>
      </c>
      <c r="U31" s="231">
        <f t="shared" si="50"/>
        <v>0</v>
      </c>
      <c r="V31" s="231">
        <f t="shared" si="50"/>
        <v>0</v>
      </c>
      <c r="W31" s="231">
        <f t="shared" si="50"/>
        <v>0</v>
      </c>
      <c r="X31" s="231">
        <f t="shared" si="50"/>
        <v>0</v>
      </c>
      <c r="Y31" s="231">
        <f t="shared" si="50"/>
        <v>0</v>
      </c>
      <c r="Z31" s="231">
        <f t="shared" si="50"/>
        <v>0</v>
      </c>
      <c r="AA31" s="231">
        <f t="shared" si="50"/>
        <v>0</v>
      </c>
      <c r="AB31" s="231">
        <f t="shared" si="50"/>
        <v>0</v>
      </c>
      <c r="AC31" s="231">
        <f t="shared" si="50"/>
        <v>0</v>
      </c>
      <c r="AD31" s="231">
        <f t="shared" si="50"/>
        <v>0</v>
      </c>
      <c r="AE31" s="231">
        <f t="shared" si="50"/>
        <v>0</v>
      </c>
      <c r="AF31" s="231">
        <f t="shared" si="50"/>
        <v>0</v>
      </c>
      <c r="AG31" s="231">
        <f t="shared" si="50"/>
        <v>0</v>
      </c>
      <c r="AH31" s="231">
        <f t="shared" si="50"/>
        <v>0</v>
      </c>
      <c r="AI31" s="231">
        <f t="shared" si="50"/>
        <v>0</v>
      </c>
      <c r="AJ31" s="231">
        <f t="shared" si="50"/>
        <v>0</v>
      </c>
      <c r="AK31" s="231">
        <f t="shared" si="50"/>
        <v>0</v>
      </c>
      <c r="AL31" s="231">
        <f t="shared" si="50"/>
        <v>0</v>
      </c>
      <c r="AM31" s="231">
        <f t="shared" si="50"/>
        <v>0</v>
      </c>
      <c r="AN31" s="231">
        <f t="shared" si="50"/>
        <v>0</v>
      </c>
      <c r="AO31" s="231">
        <f t="shared" si="50"/>
        <v>0</v>
      </c>
      <c r="AP31" s="231">
        <f t="shared" si="50"/>
        <v>0</v>
      </c>
      <c r="AQ31" s="231">
        <f t="shared" si="50"/>
        <v>0</v>
      </c>
      <c r="AR31" s="231">
        <f t="shared" si="50"/>
        <v>7500</v>
      </c>
      <c r="AS31" s="231">
        <f t="shared" si="50"/>
        <v>8125</v>
      </c>
      <c r="AT31" s="231">
        <f t="shared" si="50"/>
        <v>8125</v>
      </c>
      <c r="AU31" s="231">
        <f t="shared" si="50"/>
        <v>8125</v>
      </c>
      <c r="AV31" s="231">
        <f t="shared" si="50"/>
        <v>8125</v>
      </c>
      <c r="AW31" s="231">
        <f t="shared" si="50"/>
        <v>8125</v>
      </c>
      <c r="AX31" s="231">
        <f t="shared" si="50"/>
        <v>8125</v>
      </c>
      <c r="AY31" s="231">
        <f t="shared" si="50"/>
        <v>8125</v>
      </c>
      <c r="AZ31" s="231">
        <f t="shared" si="50"/>
        <v>8125</v>
      </c>
      <c r="BA31" s="231">
        <f t="shared" si="50"/>
        <v>8125</v>
      </c>
      <c r="BB31" s="231">
        <f t="shared" si="50"/>
        <v>8125</v>
      </c>
      <c r="BC31" s="231">
        <f t="shared" si="50"/>
        <v>8125</v>
      </c>
      <c r="BD31" s="231">
        <f t="shared" si="50"/>
        <v>8125</v>
      </c>
      <c r="BE31" s="231">
        <f t="shared" si="50"/>
        <v>8750</v>
      </c>
      <c r="BF31" s="231">
        <f t="shared" si="50"/>
        <v>8750</v>
      </c>
      <c r="BG31" s="231">
        <f t="shared" si="50"/>
        <v>8750</v>
      </c>
      <c r="BH31" s="231">
        <f t="shared" si="50"/>
        <v>8750</v>
      </c>
      <c r="BI31" s="231">
        <f t="shared" si="50"/>
        <v>8750</v>
      </c>
      <c r="BJ31" s="231">
        <f t="shared" si="50"/>
        <v>8750</v>
      </c>
      <c r="BK31" s="231">
        <f t="shared" si="50"/>
        <v>8750</v>
      </c>
      <c r="BL31" s="231">
        <f t="shared" si="50"/>
        <v>8750</v>
      </c>
      <c r="BM31" s="231">
        <f t="shared" si="50"/>
        <v>8750</v>
      </c>
      <c r="BN31" s="231">
        <f t="shared" si="50"/>
        <v>8750</v>
      </c>
      <c r="BO31" s="231">
        <f t="shared" si="50"/>
        <v>8750</v>
      </c>
      <c r="BP31" s="231">
        <f t="shared" si="50"/>
        <v>8750</v>
      </c>
      <c r="BR31" s="232">
        <f t="shared" ref="BR31:DY31" si="51">+IF(I31&gt;0,1,0)</f>
        <v>0</v>
      </c>
      <c r="BS31" s="232">
        <f t="shared" si="51"/>
        <v>0</v>
      </c>
      <c r="BT31" s="232">
        <f t="shared" si="51"/>
        <v>0</v>
      </c>
      <c r="BU31" s="232">
        <f t="shared" si="51"/>
        <v>0</v>
      </c>
      <c r="BV31" s="232">
        <f t="shared" si="51"/>
        <v>0</v>
      </c>
      <c r="BW31" s="232">
        <f t="shared" si="51"/>
        <v>0</v>
      </c>
      <c r="BX31" s="232">
        <f t="shared" si="51"/>
        <v>0</v>
      </c>
      <c r="BY31" s="232">
        <f t="shared" si="51"/>
        <v>0</v>
      </c>
      <c r="BZ31" s="232">
        <f t="shared" si="51"/>
        <v>0</v>
      </c>
      <c r="CA31" s="232">
        <f t="shared" si="51"/>
        <v>0</v>
      </c>
      <c r="CB31" s="232">
        <f t="shared" si="51"/>
        <v>0</v>
      </c>
      <c r="CC31" s="232">
        <f t="shared" si="51"/>
        <v>0</v>
      </c>
      <c r="CD31" s="232">
        <f t="shared" si="51"/>
        <v>0</v>
      </c>
      <c r="CE31" s="232">
        <f t="shared" si="51"/>
        <v>0</v>
      </c>
      <c r="CF31" s="232">
        <f t="shared" si="51"/>
        <v>0</v>
      </c>
      <c r="CG31" s="232">
        <f t="shared" si="51"/>
        <v>0</v>
      </c>
      <c r="CH31" s="232">
        <f t="shared" si="51"/>
        <v>0</v>
      </c>
      <c r="CI31" s="232">
        <f t="shared" si="51"/>
        <v>0</v>
      </c>
      <c r="CJ31" s="232">
        <f t="shared" si="51"/>
        <v>0</v>
      </c>
      <c r="CK31" s="232">
        <f t="shared" si="51"/>
        <v>0</v>
      </c>
      <c r="CL31" s="232">
        <f t="shared" si="51"/>
        <v>0</v>
      </c>
      <c r="CM31" s="232">
        <f t="shared" si="51"/>
        <v>0</v>
      </c>
      <c r="CN31" s="232">
        <f t="shared" si="51"/>
        <v>0</v>
      </c>
      <c r="CO31" s="232">
        <f t="shared" si="51"/>
        <v>0</v>
      </c>
      <c r="CP31" s="232">
        <f t="shared" si="51"/>
        <v>0</v>
      </c>
      <c r="CQ31" s="232">
        <f t="shared" si="51"/>
        <v>0</v>
      </c>
      <c r="CR31" s="232">
        <f t="shared" si="51"/>
        <v>0</v>
      </c>
      <c r="CS31" s="232">
        <f t="shared" si="51"/>
        <v>0</v>
      </c>
      <c r="CT31" s="232">
        <f t="shared" si="51"/>
        <v>0</v>
      </c>
      <c r="CU31" s="232">
        <f t="shared" si="51"/>
        <v>0</v>
      </c>
      <c r="CV31" s="232">
        <f t="shared" si="51"/>
        <v>0</v>
      </c>
      <c r="CW31" s="232">
        <f t="shared" si="51"/>
        <v>0</v>
      </c>
      <c r="CX31" s="232">
        <f t="shared" si="51"/>
        <v>0</v>
      </c>
      <c r="CY31" s="232">
        <f t="shared" si="51"/>
        <v>0</v>
      </c>
      <c r="CZ31" s="232">
        <f t="shared" si="51"/>
        <v>0</v>
      </c>
      <c r="DA31" s="232">
        <f t="shared" si="51"/>
        <v>1</v>
      </c>
      <c r="DB31" s="232">
        <f t="shared" si="51"/>
        <v>1</v>
      </c>
      <c r="DC31" s="232">
        <f t="shared" si="51"/>
        <v>1</v>
      </c>
      <c r="DD31" s="232">
        <f t="shared" si="51"/>
        <v>1</v>
      </c>
      <c r="DE31" s="232">
        <f t="shared" si="51"/>
        <v>1</v>
      </c>
      <c r="DF31" s="232">
        <f t="shared" si="51"/>
        <v>1</v>
      </c>
      <c r="DG31" s="232">
        <f t="shared" si="51"/>
        <v>1</v>
      </c>
      <c r="DH31" s="232">
        <f t="shared" si="51"/>
        <v>1</v>
      </c>
      <c r="DI31" s="232">
        <f t="shared" si="51"/>
        <v>1</v>
      </c>
      <c r="DJ31" s="232">
        <f t="shared" si="51"/>
        <v>1</v>
      </c>
      <c r="DK31" s="232">
        <f t="shared" si="51"/>
        <v>1</v>
      </c>
      <c r="DL31" s="232">
        <f t="shared" si="51"/>
        <v>1</v>
      </c>
      <c r="DM31" s="232">
        <f t="shared" si="51"/>
        <v>1</v>
      </c>
      <c r="DN31" s="232">
        <f t="shared" si="51"/>
        <v>1</v>
      </c>
      <c r="DO31" s="232">
        <f t="shared" si="51"/>
        <v>1</v>
      </c>
      <c r="DP31" s="232">
        <f t="shared" si="51"/>
        <v>1</v>
      </c>
      <c r="DQ31" s="232">
        <f t="shared" si="51"/>
        <v>1</v>
      </c>
      <c r="DR31" s="232">
        <f t="shared" si="51"/>
        <v>1</v>
      </c>
      <c r="DS31" s="232">
        <f t="shared" si="51"/>
        <v>1</v>
      </c>
      <c r="DT31" s="232">
        <f t="shared" si="51"/>
        <v>1</v>
      </c>
      <c r="DU31" s="232">
        <f t="shared" si="51"/>
        <v>1</v>
      </c>
      <c r="DV31" s="232">
        <f t="shared" si="51"/>
        <v>1</v>
      </c>
      <c r="DW31" s="232">
        <f t="shared" si="51"/>
        <v>1</v>
      </c>
      <c r="DX31" s="232">
        <f t="shared" si="51"/>
        <v>1</v>
      </c>
      <c r="DY31" s="232">
        <f t="shared" si="51"/>
        <v>1</v>
      </c>
    </row>
    <row r="32" ht="14.25" customHeight="1">
      <c r="A32" s="212"/>
      <c r="B32" s="220" t="s">
        <v>467</v>
      </c>
      <c r="C32" s="219" t="s">
        <v>341</v>
      </c>
      <c r="D32" s="219" t="s">
        <v>448</v>
      </c>
      <c r="E32" s="233">
        <v>80000.0</v>
      </c>
      <c r="F32" s="234">
        <v>35.0</v>
      </c>
      <c r="G32" s="229">
        <f t="shared" si="23"/>
        <v>80000</v>
      </c>
      <c r="H32" s="230">
        <v>35.0</v>
      </c>
      <c r="I32" s="231">
        <f t="shared" ref="I32:BP32" si="52">+IF(I$8&lt;$F32,0,IF(I$8&lt;$H32,$E32/12,$G32/12))*I$9</f>
        <v>0</v>
      </c>
      <c r="J32" s="231">
        <f t="shared" si="52"/>
        <v>0</v>
      </c>
      <c r="K32" s="231">
        <f t="shared" si="52"/>
        <v>0</v>
      </c>
      <c r="L32" s="231">
        <f t="shared" si="52"/>
        <v>0</v>
      </c>
      <c r="M32" s="231">
        <f t="shared" si="52"/>
        <v>0</v>
      </c>
      <c r="N32" s="231">
        <f t="shared" si="52"/>
        <v>0</v>
      </c>
      <c r="O32" s="231">
        <f t="shared" si="52"/>
        <v>0</v>
      </c>
      <c r="P32" s="231">
        <f t="shared" si="52"/>
        <v>0</v>
      </c>
      <c r="Q32" s="231">
        <f t="shared" si="52"/>
        <v>0</v>
      </c>
      <c r="R32" s="231">
        <f t="shared" si="52"/>
        <v>0</v>
      </c>
      <c r="S32" s="231">
        <f t="shared" si="52"/>
        <v>0</v>
      </c>
      <c r="T32" s="231">
        <f t="shared" si="52"/>
        <v>0</v>
      </c>
      <c r="U32" s="231">
        <f t="shared" si="52"/>
        <v>0</v>
      </c>
      <c r="V32" s="231">
        <f t="shared" si="52"/>
        <v>0</v>
      </c>
      <c r="W32" s="231">
        <f t="shared" si="52"/>
        <v>0</v>
      </c>
      <c r="X32" s="231">
        <f t="shared" si="52"/>
        <v>0</v>
      </c>
      <c r="Y32" s="231">
        <f t="shared" si="52"/>
        <v>0</v>
      </c>
      <c r="Z32" s="231">
        <f t="shared" si="52"/>
        <v>0</v>
      </c>
      <c r="AA32" s="231">
        <f t="shared" si="52"/>
        <v>0</v>
      </c>
      <c r="AB32" s="231">
        <f t="shared" si="52"/>
        <v>0</v>
      </c>
      <c r="AC32" s="231">
        <f t="shared" si="52"/>
        <v>0</v>
      </c>
      <c r="AD32" s="231">
        <f t="shared" si="52"/>
        <v>0</v>
      </c>
      <c r="AE32" s="231">
        <f t="shared" si="52"/>
        <v>0</v>
      </c>
      <c r="AF32" s="231">
        <f t="shared" si="52"/>
        <v>0</v>
      </c>
      <c r="AG32" s="231">
        <f t="shared" si="52"/>
        <v>0</v>
      </c>
      <c r="AH32" s="231">
        <f t="shared" si="52"/>
        <v>0</v>
      </c>
      <c r="AI32" s="231">
        <f t="shared" si="52"/>
        <v>0</v>
      </c>
      <c r="AJ32" s="231">
        <f t="shared" si="52"/>
        <v>0</v>
      </c>
      <c r="AK32" s="231">
        <f t="shared" si="52"/>
        <v>0</v>
      </c>
      <c r="AL32" s="231">
        <f t="shared" si="52"/>
        <v>0</v>
      </c>
      <c r="AM32" s="231">
        <f t="shared" si="52"/>
        <v>0</v>
      </c>
      <c r="AN32" s="231">
        <f t="shared" si="52"/>
        <v>0</v>
      </c>
      <c r="AO32" s="231">
        <f t="shared" si="52"/>
        <v>0</v>
      </c>
      <c r="AP32" s="231">
        <f t="shared" si="52"/>
        <v>0</v>
      </c>
      <c r="AQ32" s="231">
        <f t="shared" si="52"/>
        <v>8000</v>
      </c>
      <c r="AR32" s="231">
        <f t="shared" si="52"/>
        <v>8000</v>
      </c>
      <c r="AS32" s="231">
        <f t="shared" si="52"/>
        <v>8666.666667</v>
      </c>
      <c r="AT32" s="231">
        <f t="shared" si="52"/>
        <v>8666.666667</v>
      </c>
      <c r="AU32" s="231">
        <f t="shared" si="52"/>
        <v>8666.666667</v>
      </c>
      <c r="AV32" s="231">
        <f t="shared" si="52"/>
        <v>8666.666667</v>
      </c>
      <c r="AW32" s="231">
        <f t="shared" si="52"/>
        <v>8666.666667</v>
      </c>
      <c r="AX32" s="231">
        <f t="shared" si="52"/>
        <v>8666.666667</v>
      </c>
      <c r="AY32" s="231">
        <f t="shared" si="52"/>
        <v>8666.666667</v>
      </c>
      <c r="AZ32" s="231">
        <f t="shared" si="52"/>
        <v>8666.666667</v>
      </c>
      <c r="BA32" s="231">
        <f t="shared" si="52"/>
        <v>8666.666667</v>
      </c>
      <c r="BB32" s="231">
        <f t="shared" si="52"/>
        <v>8666.666667</v>
      </c>
      <c r="BC32" s="231">
        <f t="shared" si="52"/>
        <v>8666.666667</v>
      </c>
      <c r="BD32" s="231">
        <f t="shared" si="52"/>
        <v>8666.666667</v>
      </c>
      <c r="BE32" s="231">
        <f t="shared" si="52"/>
        <v>9333.333333</v>
      </c>
      <c r="BF32" s="231">
        <f t="shared" si="52"/>
        <v>9333.333333</v>
      </c>
      <c r="BG32" s="231">
        <f t="shared" si="52"/>
        <v>9333.333333</v>
      </c>
      <c r="BH32" s="231">
        <f t="shared" si="52"/>
        <v>9333.333333</v>
      </c>
      <c r="BI32" s="231">
        <f t="shared" si="52"/>
        <v>9333.333333</v>
      </c>
      <c r="BJ32" s="231">
        <f t="shared" si="52"/>
        <v>9333.333333</v>
      </c>
      <c r="BK32" s="231">
        <f t="shared" si="52"/>
        <v>9333.333333</v>
      </c>
      <c r="BL32" s="231">
        <f t="shared" si="52"/>
        <v>9333.333333</v>
      </c>
      <c r="BM32" s="231">
        <f t="shared" si="52"/>
        <v>9333.333333</v>
      </c>
      <c r="BN32" s="231">
        <f t="shared" si="52"/>
        <v>9333.333333</v>
      </c>
      <c r="BO32" s="231">
        <f t="shared" si="52"/>
        <v>9333.333333</v>
      </c>
      <c r="BP32" s="231">
        <f t="shared" si="52"/>
        <v>9333.333333</v>
      </c>
      <c r="BR32" s="232">
        <f t="shared" ref="BR32:DY32" si="53">+IF(I32&gt;0,1,0)</f>
        <v>0</v>
      </c>
      <c r="BS32" s="232">
        <f t="shared" si="53"/>
        <v>0</v>
      </c>
      <c r="BT32" s="232">
        <f t="shared" si="53"/>
        <v>0</v>
      </c>
      <c r="BU32" s="232">
        <f t="shared" si="53"/>
        <v>0</v>
      </c>
      <c r="BV32" s="232">
        <f t="shared" si="53"/>
        <v>0</v>
      </c>
      <c r="BW32" s="232">
        <f t="shared" si="53"/>
        <v>0</v>
      </c>
      <c r="BX32" s="232">
        <f t="shared" si="53"/>
        <v>0</v>
      </c>
      <c r="BY32" s="232">
        <f t="shared" si="53"/>
        <v>0</v>
      </c>
      <c r="BZ32" s="232">
        <f t="shared" si="53"/>
        <v>0</v>
      </c>
      <c r="CA32" s="232">
        <f t="shared" si="53"/>
        <v>0</v>
      </c>
      <c r="CB32" s="232">
        <f t="shared" si="53"/>
        <v>0</v>
      </c>
      <c r="CC32" s="232">
        <f t="shared" si="53"/>
        <v>0</v>
      </c>
      <c r="CD32" s="232">
        <f t="shared" si="53"/>
        <v>0</v>
      </c>
      <c r="CE32" s="232">
        <f t="shared" si="53"/>
        <v>0</v>
      </c>
      <c r="CF32" s="232">
        <f t="shared" si="53"/>
        <v>0</v>
      </c>
      <c r="CG32" s="232">
        <f t="shared" si="53"/>
        <v>0</v>
      </c>
      <c r="CH32" s="232">
        <f t="shared" si="53"/>
        <v>0</v>
      </c>
      <c r="CI32" s="232">
        <f t="shared" si="53"/>
        <v>0</v>
      </c>
      <c r="CJ32" s="232">
        <f t="shared" si="53"/>
        <v>0</v>
      </c>
      <c r="CK32" s="232">
        <f t="shared" si="53"/>
        <v>0</v>
      </c>
      <c r="CL32" s="232">
        <f t="shared" si="53"/>
        <v>0</v>
      </c>
      <c r="CM32" s="232">
        <f t="shared" si="53"/>
        <v>0</v>
      </c>
      <c r="CN32" s="232">
        <f t="shared" si="53"/>
        <v>0</v>
      </c>
      <c r="CO32" s="232">
        <f t="shared" si="53"/>
        <v>0</v>
      </c>
      <c r="CP32" s="232">
        <f t="shared" si="53"/>
        <v>0</v>
      </c>
      <c r="CQ32" s="232">
        <f t="shared" si="53"/>
        <v>0</v>
      </c>
      <c r="CR32" s="232">
        <f t="shared" si="53"/>
        <v>0</v>
      </c>
      <c r="CS32" s="232">
        <f t="shared" si="53"/>
        <v>0</v>
      </c>
      <c r="CT32" s="232">
        <f t="shared" si="53"/>
        <v>0</v>
      </c>
      <c r="CU32" s="232">
        <f t="shared" si="53"/>
        <v>0</v>
      </c>
      <c r="CV32" s="232">
        <f t="shared" si="53"/>
        <v>0</v>
      </c>
      <c r="CW32" s="232">
        <f t="shared" si="53"/>
        <v>0</v>
      </c>
      <c r="CX32" s="232">
        <f t="shared" si="53"/>
        <v>0</v>
      </c>
      <c r="CY32" s="232">
        <f t="shared" si="53"/>
        <v>0</v>
      </c>
      <c r="CZ32" s="232">
        <f t="shared" si="53"/>
        <v>1</v>
      </c>
      <c r="DA32" s="232">
        <f t="shared" si="53"/>
        <v>1</v>
      </c>
      <c r="DB32" s="232">
        <f t="shared" si="53"/>
        <v>1</v>
      </c>
      <c r="DC32" s="232">
        <f t="shared" si="53"/>
        <v>1</v>
      </c>
      <c r="DD32" s="232">
        <f t="shared" si="53"/>
        <v>1</v>
      </c>
      <c r="DE32" s="232">
        <f t="shared" si="53"/>
        <v>1</v>
      </c>
      <c r="DF32" s="232">
        <f t="shared" si="53"/>
        <v>1</v>
      </c>
      <c r="DG32" s="232">
        <f t="shared" si="53"/>
        <v>1</v>
      </c>
      <c r="DH32" s="232">
        <f t="shared" si="53"/>
        <v>1</v>
      </c>
      <c r="DI32" s="232">
        <f t="shared" si="53"/>
        <v>1</v>
      </c>
      <c r="DJ32" s="232">
        <f t="shared" si="53"/>
        <v>1</v>
      </c>
      <c r="DK32" s="232">
        <f t="shared" si="53"/>
        <v>1</v>
      </c>
      <c r="DL32" s="232">
        <f t="shared" si="53"/>
        <v>1</v>
      </c>
      <c r="DM32" s="232">
        <f t="shared" si="53"/>
        <v>1</v>
      </c>
      <c r="DN32" s="232">
        <f t="shared" si="53"/>
        <v>1</v>
      </c>
      <c r="DO32" s="232">
        <f t="shared" si="53"/>
        <v>1</v>
      </c>
      <c r="DP32" s="232">
        <f t="shared" si="53"/>
        <v>1</v>
      </c>
      <c r="DQ32" s="232">
        <f t="shared" si="53"/>
        <v>1</v>
      </c>
      <c r="DR32" s="232">
        <f t="shared" si="53"/>
        <v>1</v>
      </c>
      <c r="DS32" s="232">
        <f t="shared" si="53"/>
        <v>1</v>
      </c>
      <c r="DT32" s="232">
        <f t="shared" si="53"/>
        <v>1</v>
      </c>
      <c r="DU32" s="232">
        <f t="shared" si="53"/>
        <v>1</v>
      </c>
      <c r="DV32" s="232">
        <f t="shared" si="53"/>
        <v>1</v>
      </c>
      <c r="DW32" s="232">
        <f t="shared" si="53"/>
        <v>1</v>
      </c>
      <c r="DX32" s="232">
        <f t="shared" si="53"/>
        <v>1</v>
      </c>
      <c r="DY32" s="232">
        <f t="shared" si="53"/>
        <v>1</v>
      </c>
    </row>
    <row r="33" ht="14.25" customHeight="1">
      <c r="A33" s="212"/>
      <c r="B33" s="220" t="s">
        <v>468</v>
      </c>
      <c r="C33" s="219" t="s">
        <v>341</v>
      </c>
      <c r="D33" s="219" t="s">
        <v>448</v>
      </c>
      <c r="E33" s="233">
        <v>50000.0</v>
      </c>
      <c r="F33" s="234">
        <v>36.0</v>
      </c>
      <c r="G33" s="229">
        <f t="shared" si="23"/>
        <v>50000</v>
      </c>
      <c r="H33" s="230">
        <v>36.0</v>
      </c>
      <c r="I33" s="231">
        <f t="shared" ref="I33:BP33" si="54">+IF(I$8&lt;$F33,0,IF(I$8&lt;$H33,$E33/12,$G33/12))*I$9</f>
        <v>0</v>
      </c>
      <c r="J33" s="231">
        <f t="shared" si="54"/>
        <v>0</v>
      </c>
      <c r="K33" s="231">
        <f t="shared" si="54"/>
        <v>0</v>
      </c>
      <c r="L33" s="231">
        <f t="shared" si="54"/>
        <v>0</v>
      </c>
      <c r="M33" s="231">
        <f t="shared" si="54"/>
        <v>0</v>
      </c>
      <c r="N33" s="231">
        <f t="shared" si="54"/>
        <v>0</v>
      </c>
      <c r="O33" s="231">
        <f t="shared" si="54"/>
        <v>0</v>
      </c>
      <c r="P33" s="231">
        <f t="shared" si="54"/>
        <v>0</v>
      </c>
      <c r="Q33" s="231">
        <f t="shared" si="54"/>
        <v>0</v>
      </c>
      <c r="R33" s="231">
        <f t="shared" si="54"/>
        <v>0</v>
      </c>
      <c r="S33" s="231">
        <f t="shared" si="54"/>
        <v>0</v>
      </c>
      <c r="T33" s="231">
        <f t="shared" si="54"/>
        <v>0</v>
      </c>
      <c r="U33" s="231">
        <f t="shared" si="54"/>
        <v>0</v>
      </c>
      <c r="V33" s="231">
        <f t="shared" si="54"/>
        <v>0</v>
      </c>
      <c r="W33" s="231">
        <f t="shared" si="54"/>
        <v>0</v>
      </c>
      <c r="X33" s="231">
        <f t="shared" si="54"/>
        <v>0</v>
      </c>
      <c r="Y33" s="231">
        <f t="shared" si="54"/>
        <v>0</v>
      </c>
      <c r="Z33" s="231">
        <f t="shared" si="54"/>
        <v>0</v>
      </c>
      <c r="AA33" s="231">
        <f t="shared" si="54"/>
        <v>0</v>
      </c>
      <c r="AB33" s="231">
        <f t="shared" si="54"/>
        <v>0</v>
      </c>
      <c r="AC33" s="231">
        <f t="shared" si="54"/>
        <v>0</v>
      </c>
      <c r="AD33" s="231">
        <f t="shared" si="54"/>
        <v>0</v>
      </c>
      <c r="AE33" s="231">
        <f t="shared" si="54"/>
        <v>0</v>
      </c>
      <c r="AF33" s="231">
        <f t="shared" si="54"/>
        <v>0</v>
      </c>
      <c r="AG33" s="231">
        <f t="shared" si="54"/>
        <v>0</v>
      </c>
      <c r="AH33" s="231">
        <f t="shared" si="54"/>
        <v>0</v>
      </c>
      <c r="AI33" s="231">
        <f t="shared" si="54"/>
        <v>0</v>
      </c>
      <c r="AJ33" s="231">
        <f t="shared" si="54"/>
        <v>0</v>
      </c>
      <c r="AK33" s="231">
        <f t="shared" si="54"/>
        <v>0</v>
      </c>
      <c r="AL33" s="231">
        <f t="shared" si="54"/>
        <v>0</v>
      </c>
      <c r="AM33" s="231">
        <f t="shared" si="54"/>
        <v>0</v>
      </c>
      <c r="AN33" s="231">
        <f t="shared" si="54"/>
        <v>0</v>
      </c>
      <c r="AO33" s="231">
        <f t="shared" si="54"/>
        <v>0</v>
      </c>
      <c r="AP33" s="231">
        <f t="shared" si="54"/>
        <v>0</v>
      </c>
      <c r="AQ33" s="231">
        <f t="shared" si="54"/>
        <v>0</v>
      </c>
      <c r="AR33" s="231">
        <f t="shared" si="54"/>
        <v>5000</v>
      </c>
      <c r="AS33" s="231">
        <f t="shared" si="54"/>
        <v>5416.666667</v>
      </c>
      <c r="AT33" s="231">
        <f t="shared" si="54"/>
        <v>5416.666667</v>
      </c>
      <c r="AU33" s="231">
        <f t="shared" si="54"/>
        <v>5416.666667</v>
      </c>
      <c r="AV33" s="231">
        <f t="shared" si="54"/>
        <v>5416.666667</v>
      </c>
      <c r="AW33" s="231">
        <f t="shared" si="54"/>
        <v>5416.666667</v>
      </c>
      <c r="AX33" s="231">
        <f t="shared" si="54"/>
        <v>5416.666667</v>
      </c>
      <c r="AY33" s="231">
        <f t="shared" si="54"/>
        <v>5416.666667</v>
      </c>
      <c r="AZ33" s="231">
        <f t="shared" si="54"/>
        <v>5416.666667</v>
      </c>
      <c r="BA33" s="231">
        <f t="shared" si="54"/>
        <v>5416.666667</v>
      </c>
      <c r="BB33" s="231">
        <f t="shared" si="54"/>
        <v>5416.666667</v>
      </c>
      <c r="BC33" s="231">
        <f t="shared" si="54"/>
        <v>5416.666667</v>
      </c>
      <c r="BD33" s="231">
        <f t="shared" si="54"/>
        <v>5416.666667</v>
      </c>
      <c r="BE33" s="231">
        <f t="shared" si="54"/>
        <v>5833.333333</v>
      </c>
      <c r="BF33" s="231">
        <f t="shared" si="54"/>
        <v>5833.333333</v>
      </c>
      <c r="BG33" s="231">
        <f t="shared" si="54"/>
        <v>5833.333333</v>
      </c>
      <c r="BH33" s="231">
        <f t="shared" si="54"/>
        <v>5833.333333</v>
      </c>
      <c r="BI33" s="231">
        <f t="shared" si="54"/>
        <v>5833.333333</v>
      </c>
      <c r="BJ33" s="231">
        <f t="shared" si="54"/>
        <v>5833.333333</v>
      </c>
      <c r="BK33" s="231">
        <f t="shared" si="54"/>
        <v>5833.333333</v>
      </c>
      <c r="BL33" s="231">
        <f t="shared" si="54"/>
        <v>5833.333333</v>
      </c>
      <c r="BM33" s="231">
        <f t="shared" si="54"/>
        <v>5833.333333</v>
      </c>
      <c r="BN33" s="231">
        <f t="shared" si="54"/>
        <v>5833.333333</v>
      </c>
      <c r="BO33" s="231">
        <f t="shared" si="54"/>
        <v>5833.333333</v>
      </c>
      <c r="BP33" s="231">
        <f t="shared" si="54"/>
        <v>5833.333333</v>
      </c>
      <c r="BR33" s="232">
        <f t="shared" ref="BR33:DY33" si="55">+IF(I33&gt;0,1,0)</f>
        <v>0</v>
      </c>
      <c r="BS33" s="232">
        <f t="shared" si="55"/>
        <v>0</v>
      </c>
      <c r="BT33" s="232">
        <f t="shared" si="55"/>
        <v>0</v>
      </c>
      <c r="BU33" s="232">
        <f t="shared" si="55"/>
        <v>0</v>
      </c>
      <c r="BV33" s="232">
        <f t="shared" si="55"/>
        <v>0</v>
      </c>
      <c r="BW33" s="232">
        <f t="shared" si="55"/>
        <v>0</v>
      </c>
      <c r="BX33" s="232">
        <f t="shared" si="55"/>
        <v>0</v>
      </c>
      <c r="BY33" s="232">
        <f t="shared" si="55"/>
        <v>0</v>
      </c>
      <c r="BZ33" s="232">
        <f t="shared" si="55"/>
        <v>0</v>
      </c>
      <c r="CA33" s="232">
        <f t="shared" si="55"/>
        <v>0</v>
      </c>
      <c r="CB33" s="232">
        <f t="shared" si="55"/>
        <v>0</v>
      </c>
      <c r="CC33" s="232">
        <f t="shared" si="55"/>
        <v>0</v>
      </c>
      <c r="CD33" s="232">
        <f t="shared" si="55"/>
        <v>0</v>
      </c>
      <c r="CE33" s="232">
        <f t="shared" si="55"/>
        <v>0</v>
      </c>
      <c r="CF33" s="232">
        <f t="shared" si="55"/>
        <v>0</v>
      </c>
      <c r="CG33" s="232">
        <f t="shared" si="55"/>
        <v>0</v>
      </c>
      <c r="CH33" s="232">
        <f t="shared" si="55"/>
        <v>0</v>
      </c>
      <c r="CI33" s="232">
        <f t="shared" si="55"/>
        <v>0</v>
      </c>
      <c r="CJ33" s="232">
        <f t="shared" si="55"/>
        <v>0</v>
      </c>
      <c r="CK33" s="232">
        <f t="shared" si="55"/>
        <v>0</v>
      </c>
      <c r="CL33" s="232">
        <f t="shared" si="55"/>
        <v>0</v>
      </c>
      <c r="CM33" s="232">
        <f t="shared" si="55"/>
        <v>0</v>
      </c>
      <c r="CN33" s="232">
        <f t="shared" si="55"/>
        <v>0</v>
      </c>
      <c r="CO33" s="232">
        <f t="shared" si="55"/>
        <v>0</v>
      </c>
      <c r="CP33" s="232">
        <f t="shared" si="55"/>
        <v>0</v>
      </c>
      <c r="CQ33" s="232">
        <f t="shared" si="55"/>
        <v>0</v>
      </c>
      <c r="CR33" s="232">
        <f t="shared" si="55"/>
        <v>0</v>
      </c>
      <c r="CS33" s="232">
        <f t="shared" si="55"/>
        <v>0</v>
      </c>
      <c r="CT33" s="232">
        <f t="shared" si="55"/>
        <v>0</v>
      </c>
      <c r="CU33" s="232">
        <f t="shared" si="55"/>
        <v>0</v>
      </c>
      <c r="CV33" s="232">
        <f t="shared" si="55"/>
        <v>0</v>
      </c>
      <c r="CW33" s="232">
        <f t="shared" si="55"/>
        <v>0</v>
      </c>
      <c r="CX33" s="232">
        <f t="shared" si="55"/>
        <v>0</v>
      </c>
      <c r="CY33" s="232">
        <f t="shared" si="55"/>
        <v>0</v>
      </c>
      <c r="CZ33" s="232">
        <f t="shared" si="55"/>
        <v>0</v>
      </c>
      <c r="DA33" s="232">
        <f t="shared" si="55"/>
        <v>1</v>
      </c>
      <c r="DB33" s="232">
        <f t="shared" si="55"/>
        <v>1</v>
      </c>
      <c r="DC33" s="232">
        <f t="shared" si="55"/>
        <v>1</v>
      </c>
      <c r="DD33" s="232">
        <f t="shared" si="55"/>
        <v>1</v>
      </c>
      <c r="DE33" s="232">
        <f t="shared" si="55"/>
        <v>1</v>
      </c>
      <c r="DF33" s="232">
        <f t="shared" si="55"/>
        <v>1</v>
      </c>
      <c r="DG33" s="232">
        <f t="shared" si="55"/>
        <v>1</v>
      </c>
      <c r="DH33" s="232">
        <f t="shared" si="55"/>
        <v>1</v>
      </c>
      <c r="DI33" s="232">
        <f t="shared" si="55"/>
        <v>1</v>
      </c>
      <c r="DJ33" s="232">
        <f t="shared" si="55"/>
        <v>1</v>
      </c>
      <c r="DK33" s="232">
        <f t="shared" si="55"/>
        <v>1</v>
      </c>
      <c r="DL33" s="232">
        <f t="shared" si="55"/>
        <v>1</v>
      </c>
      <c r="DM33" s="232">
        <f t="shared" si="55"/>
        <v>1</v>
      </c>
      <c r="DN33" s="232">
        <f t="shared" si="55"/>
        <v>1</v>
      </c>
      <c r="DO33" s="232">
        <f t="shared" si="55"/>
        <v>1</v>
      </c>
      <c r="DP33" s="232">
        <f t="shared" si="55"/>
        <v>1</v>
      </c>
      <c r="DQ33" s="232">
        <f t="shared" si="55"/>
        <v>1</v>
      </c>
      <c r="DR33" s="232">
        <f t="shared" si="55"/>
        <v>1</v>
      </c>
      <c r="DS33" s="232">
        <f t="shared" si="55"/>
        <v>1</v>
      </c>
      <c r="DT33" s="232">
        <f t="shared" si="55"/>
        <v>1</v>
      </c>
      <c r="DU33" s="232">
        <f t="shared" si="55"/>
        <v>1</v>
      </c>
      <c r="DV33" s="232">
        <f t="shared" si="55"/>
        <v>1</v>
      </c>
      <c r="DW33" s="232">
        <f t="shared" si="55"/>
        <v>1</v>
      </c>
      <c r="DX33" s="232">
        <f t="shared" si="55"/>
        <v>1</v>
      </c>
      <c r="DY33" s="232">
        <f t="shared" si="55"/>
        <v>1</v>
      </c>
    </row>
    <row r="34" ht="14.25" customHeight="1">
      <c r="A34" s="212"/>
      <c r="B34" s="220" t="s">
        <v>461</v>
      </c>
      <c r="C34" s="219" t="s">
        <v>341</v>
      </c>
      <c r="D34" s="219" t="s">
        <v>469</v>
      </c>
      <c r="E34" s="233">
        <v>100000.0</v>
      </c>
      <c r="F34" s="234">
        <v>49.0</v>
      </c>
      <c r="G34" s="229">
        <f t="shared" si="23"/>
        <v>100000</v>
      </c>
      <c r="H34" s="230">
        <v>49.0</v>
      </c>
      <c r="I34" s="231">
        <f t="shared" ref="I34:BP34" si="56">+IF(I$8&lt;$F34,0,IF(I$8&lt;$H34,$E34/12,$G34/12))*I$9</f>
        <v>0</v>
      </c>
      <c r="J34" s="231">
        <f t="shared" si="56"/>
        <v>0</v>
      </c>
      <c r="K34" s="231">
        <f t="shared" si="56"/>
        <v>0</v>
      </c>
      <c r="L34" s="231">
        <f t="shared" si="56"/>
        <v>0</v>
      </c>
      <c r="M34" s="231">
        <f t="shared" si="56"/>
        <v>0</v>
      </c>
      <c r="N34" s="231">
        <f t="shared" si="56"/>
        <v>0</v>
      </c>
      <c r="O34" s="231">
        <f t="shared" si="56"/>
        <v>0</v>
      </c>
      <c r="P34" s="231">
        <f t="shared" si="56"/>
        <v>0</v>
      </c>
      <c r="Q34" s="231">
        <f t="shared" si="56"/>
        <v>0</v>
      </c>
      <c r="R34" s="231">
        <f t="shared" si="56"/>
        <v>0</v>
      </c>
      <c r="S34" s="231">
        <f t="shared" si="56"/>
        <v>0</v>
      </c>
      <c r="T34" s="231">
        <f t="shared" si="56"/>
        <v>0</v>
      </c>
      <c r="U34" s="231">
        <f t="shared" si="56"/>
        <v>0</v>
      </c>
      <c r="V34" s="231">
        <f t="shared" si="56"/>
        <v>0</v>
      </c>
      <c r="W34" s="231">
        <f t="shared" si="56"/>
        <v>0</v>
      </c>
      <c r="X34" s="231">
        <f t="shared" si="56"/>
        <v>0</v>
      </c>
      <c r="Y34" s="231">
        <f t="shared" si="56"/>
        <v>0</v>
      </c>
      <c r="Z34" s="231">
        <f t="shared" si="56"/>
        <v>0</v>
      </c>
      <c r="AA34" s="231">
        <f t="shared" si="56"/>
        <v>0</v>
      </c>
      <c r="AB34" s="231">
        <f t="shared" si="56"/>
        <v>0</v>
      </c>
      <c r="AC34" s="231">
        <f t="shared" si="56"/>
        <v>0</v>
      </c>
      <c r="AD34" s="231">
        <f t="shared" si="56"/>
        <v>0</v>
      </c>
      <c r="AE34" s="231">
        <f t="shared" si="56"/>
        <v>0</v>
      </c>
      <c r="AF34" s="231">
        <f t="shared" si="56"/>
        <v>0</v>
      </c>
      <c r="AG34" s="231">
        <f t="shared" si="56"/>
        <v>0</v>
      </c>
      <c r="AH34" s="231">
        <f t="shared" si="56"/>
        <v>0</v>
      </c>
      <c r="AI34" s="231">
        <f t="shared" si="56"/>
        <v>0</v>
      </c>
      <c r="AJ34" s="231">
        <f t="shared" si="56"/>
        <v>0</v>
      </c>
      <c r="AK34" s="231">
        <f t="shared" si="56"/>
        <v>0</v>
      </c>
      <c r="AL34" s="231">
        <f t="shared" si="56"/>
        <v>0</v>
      </c>
      <c r="AM34" s="231">
        <f t="shared" si="56"/>
        <v>0</v>
      </c>
      <c r="AN34" s="231">
        <f t="shared" si="56"/>
        <v>0</v>
      </c>
      <c r="AO34" s="231">
        <f t="shared" si="56"/>
        <v>0</v>
      </c>
      <c r="AP34" s="231">
        <f t="shared" si="56"/>
        <v>0</v>
      </c>
      <c r="AQ34" s="231">
        <f t="shared" si="56"/>
        <v>0</v>
      </c>
      <c r="AR34" s="231">
        <f t="shared" si="56"/>
        <v>0</v>
      </c>
      <c r="AS34" s="231">
        <f t="shared" si="56"/>
        <v>0</v>
      </c>
      <c r="AT34" s="231">
        <f t="shared" si="56"/>
        <v>0</v>
      </c>
      <c r="AU34" s="231">
        <f t="shared" si="56"/>
        <v>0</v>
      </c>
      <c r="AV34" s="231">
        <f t="shared" si="56"/>
        <v>0</v>
      </c>
      <c r="AW34" s="231">
        <f t="shared" si="56"/>
        <v>0</v>
      </c>
      <c r="AX34" s="231">
        <f t="shared" si="56"/>
        <v>0</v>
      </c>
      <c r="AY34" s="231">
        <f t="shared" si="56"/>
        <v>0</v>
      </c>
      <c r="AZ34" s="231">
        <f t="shared" si="56"/>
        <v>0</v>
      </c>
      <c r="BA34" s="231">
        <f t="shared" si="56"/>
        <v>0</v>
      </c>
      <c r="BB34" s="231">
        <f t="shared" si="56"/>
        <v>0</v>
      </c>
      <c r="BC34" s="231">
        <f t="shared" si="56"/>
        <v>0</v>
      </c>
      <c r="BD34" s="231">
        <f t="shared" si="56"/>
        <v>0</v>
      </c>
      <c r="BE34" s="231">
        <f t="shared" si="56"/>
        <v>11666.66667</v>
      </c>
      <c r="BF34" s="231">
        <f t="shared" si="56"/>
        <v>11666.66667</v>
      </c>
      <c r="BG34" s="231">
        <f t="shared" si="56"/>
        <v>11666.66667</v>
      </c>
      <c r="BH34" s="231">
        <f t="shared" si="56"/>
        <v>11666.66667</v>
      </c>
      <c r="BI34" s="231">
        <f t="shared" si="56"/>
        <v>11666.66667</v>
      </c>
      <c r="BJ34" s="231">
        <f t="shared" si="56"/>
        <v>11666.66667</v>
      </c>
      <c r="BK34" s="231">
        <f t="shared" si="56"/>
        <v>11666.66667</v>
      </c>
      <c r="BL34" s="231">
        <f t="shared" si="56"/>
        <v>11666.66667</v>
      </c>
      <c r="BM34" s="231">
        <f t="shared" si="56"/>
        <v>11666.66667</v>
      </c>
      <c r="BN34" s="231">
        <f t="shared" si="56"/>
        <v>11666.66667</v>
      </c>
      <c r="BO34" s="231">
        <f t="shared" si="56"/>
        <v>11666.66667</v>
      </c>
      <c r="BP34" s="231">
        <f t="shared" si="56"/>
        <v>11666.66667</v>
      </c>
      <c r="BR34" s="232">
        <f t="shared" ref="BR34:DY34" si="57">+IF(I34&gt;0,1,0)</f>
        <v>0</v>
      </c>
      <c r="BS34" s="232">
        <f t="shared" si="57"/>
        <v>0</v>
      </c>
      <c r="BT34" s="232">
        <f t="shared" si="57"/>
        <v>0</v>
      </c>
      <c r="BU34" s="232">
        <f t="shared" si="57"/>
        <v>0</v>
      </c>
      <c r="BV34" s="232">
        <f t="shared" si="57"/>
        <v>0</v>
      </c>
      <c r="BW34" s="232">
        <f t="shared" si="57"/>
        <v>0</v>
      </c>
      <c r="BX34" s="232">
        <f t="shared" si="57"/>
        <v>0</v>
      </c>
      <c r="BY34" s="232">
        <f t="shared" si="57"/>
        <v>0</v>
      </c>
      <c r="BZ34" s="232">
        <f t="shared" si="57"/>
        <v>0</v>
      </c>
      <c r="CA34" s="232">
        <f t="shared" si="57"/>
        <v>0</v>
      </c>
      <c r="CB34" s="232">
        <f t="shared" si="57"/>
        <v>0</v>
      </c>
      <c r="CC34" s="232">
        <f t="shared" si="57"/>
        <v>0</v>
      </c>
      <c r="CD34" s="232">
        <f t="shared" si="57"/>
        <v>0</v>
      </c>
      <c r="CE34" s="232">
        <f t="shared" si="57"/>
        <v>0</v>
      </c>
      <c r="CF34" s="232">
        <f t="shared" si="57"/>
        <v>0</v>
      </c>
      <c r="CG34" s="232">
        <f t="shared" si="57"/>
        <v>0</v>
      </c>
      <c r="CH34" s="232">
        <f t="shared" si="57"/>
        <v>0</v>
      </c>
      <c r="CI34" s="232">
        <f t="shared" si="57"/>
        <v>0</v>
      </c>
      <c r="CJ34" s="232">
        <f t="shared" si="57"/>
        <v>0</v>
      </c>
      <c r="CK34" s="232">
        <f t="shared" si="57"/>
        <v>0</v>
      </c>
      <c r="CL34" s="232">
        <f t="shared" si="57"/>
        <v>0</v>
      </c>
      <c r="CM34" s="232">
        <f t="shared" si="57"/>
        <v>0</v>
      </c>
      <c r="CN34" s="232">
        <f t="shared" si="57"/>
        <v>0</v>
      </c>
      <c r="CO34" s="232">
        <f t="shared" si="57"/>
        <v>0</v>
      </c>
      <c r="CP34" s="232">
        <f t="shared" si="57"/>
        <v>0</v>
      </c>
      <c r="CQ34" s="232">
        <f t="shared" si="57"/>
        <v>0</v>
      </c>
      <c r="CR34" s="232">
        <f t="shared" si="57"/>
        <v>0</v>
      </c>
      <c r="CS34" s="232">
        <f t="shared" si="57"/>
        <v>0</v>
      </c>
      <c r="CT34" s="232">
        <f t="shared" si="57"/>
        <v>0</v>
      </c>
      <c r="CU34" s="232">
        <f t="shared" si="57"/>
        <v>0</v>
      </c>
      <c r="CV34" s="232">
        <f t="shared" si="57"/>
        <v>0</v>
      </c>
      <c r="CW34" s="232">
        <f t="shared" si="57"/>
        <v>0</v>
      </c>
      <c r="CX34" s="232">
        <f t="shared" si="57"/>
        <v>0</v>
      </c>
      <c r="CY34" s="232">
        <f t="shared" si="57"/>
        <v>0</v>
      </c>
      <c r="CZ34" s="232">
        <f t="shared" si="57"/>
        <v>0</v>
      </c>
      <c r="DA34" s="232">
        <f t="shared" si="57"/>
        <v>0</v>
      </c>
      <c r="DB34" s="232">
        <f t="shared" si="57"/>
        <v>0</v>
      </c>
      <c r="DC34" s="232">
        <f t="shared" si="57"/>
        <v>0</v>
      </c>
      <c r="DD34" s="232">
        <f t="shared" si="57"/>
        <v>0</v>
      </c>
      <c r="DE34" s="232">
        <f t="shared" si="57"/>
        <v>0</v>
      </c>
      <c r="DF34" s="232">
        <f t="shared" si="57"/>
        <v>0</v>
      </c>
      <c r="DG34" s="232">
        <f t="shared" si="57"/>
        <v>0</v>
      </c>
      <c r="DH34" s="232">
        <f t="shared" si="57"/>
        <v>0</v>
      </c>
      <c r="DI34" s="232">
        <f t="shared" si="57"/>
        <v>0</v>
      </c>
      <c r="DJ34" s="232">
        <f t="shared" si="57"/>
        <v>0</v>
      </c>
      <c r="DK34" s="232">
        <f t="shared" si="57"/>
        <v>0</v>
      </c>
      <c r="DL34" s="232">
        <f t="shared" si="57"/>
        <v>0</v>
      </c>
      <c r="DM34" s="232">
        <f t="shared" si="57"/>
        <v>0</v>
      </c>
      <c r="DN34" s="232">
        <f t="shared" si="57"/>
        <v>1</v>
      </c>
      <c r="DO34" s="232">
        <f t="shared" si="57"/>
        <v>1</v>
      </c>
      <c r="DP34" s="232">
        <f t="shared" si="57"/>
        <v>1</v>
      </c>
      <c r="DQ34" s="232">
        <f t="shared" si="57"/>
        <v>1</v>
      </c>
      <c r="DR34" s="232">
        <f t="shared" si="57"/>
        <v>1</v>
      </c>
      <c r="DS34" s="232">
        <f t="shared" si="57"/>
        <v>1</v>
      </c>
      <c r="DT34" s="232">
        <f t="shared" si="57"/>
        <v>1</v>
      </c>
      <c r="DU34" s="232">
        <f t="shared" si="57"/>
        <v>1</v>
      </c>
      <c r="DV34" s="232">
        <f t="shared" si="57"/>
        <v>1</v>
      </c>
      <c r="DW34" s="232">
        <f t="shared" si="57"/>
        <v>1</v>
      </c>
      <c r="DX34" s="232">
        <f t="shared" si="57"/>
        <v>1</v>
      </c>
      <c r="DY34" s="232">
        <f t="shared" si="57"/>
        <v>1</v>
      </c>
    </row>
    <row r="35" ht="14.25" customHeight="1">
      <c r="A35" s="212"/>
      <c r="B35" s="220" t="s">
        <v>462</v>
      </c>
      <c r="C35" s="219" t="s">
        <v>341</v>
      </c>
      <c r="D35" s="219" t="s">
        <v>469</v>
      </c>
      <c r="E35" s="233">
        <v>75000.0</v>
      </c>
      <c r="F35" s="234">
        <v>37.0</v>
      </c>
      <c r="G35" s="229">
        <f t="shared" si="23"/>
        <v>75000</v>
      </c>
      <c r="H35" s="230">
        <v>37.0</v>
      </c>
      <c r="I35" s="231">
        <f t="shared" ref="I35:BP35" si="58">+IF(I$8&lt;$F35,0,IF(I$8&lt;$H35,$E35/12,$G35/12))*I$9</f>
        <v>0</v>
      </c>
      <c r="J35" s="231">
        <f t="shared" si="58"/>
        <v>0</v>
      </c>
      <c r="K35" s="231">
        <f t="shared" si="58"/>
        <v>0</v>
      </c>
      <c r="L35" s="231">
        <f t="shared" si="58"/>
        <v>0</v>
      </c>
      <c r="M35" s="231">
        <f t="shared" si="58"/>
        <v>0</v>
      </c>
      <c r="N35" s="231">
        <f t="shared" si="58"/>
        <v>0</v>
      </c>
      <c r="O35" s="231">
        <f t="shared" si="58"/>
        <v>0</v>
      </c>
      <c r="P35" s="231">
        <f t="shared" si="58"/>
        <v>0</v>
      </c>
      <c r="Q35" s="231">
        <f t="shared" si="58"/>
        <v>0</v>
      </c>
      <c r="R35" s="231">
        <f t="shared" si="58"/>
        <v>0</v>
      </c>
      <c r="S35" s="231">
        <f t="shared" si="58"/>
        <v>0</v>
      </c>
      <c r="T35" s="231">
        <f t="shared" si="58"/>
        <v>0</v>
      </c>
      <c r="U35" s="231">
        <f t="shared" si="58"/>
        <v>0</v>
      </c>
      <c r="V35" s="231">
        <f t="shared" si="58"/>
        <v>0</v>
      </c>
      <c r="W35" s="231">
        <f t="shared" si="58"/>
        <v>0</v>
      </c>
      <c r="X35" s="231">
        <f t="shared" si="58"/>
        <v>0</v>
      </c>
      <c r="Y35" s="231">
        <f t="shared" si="58"/>
        <v>0</v>
      </c>
      <c r="Z35" s="231">
        <f t="shared" si="58"/>
        <v>0</v>
      </c>
      <c r="AA35" s="231">
        <f t="shared" si="58"/>
        <v>0</v>
      </c>
      <c r="AB35" s="231">
        <f t="shared" si="58"/>
        <v>0</v>
      </c>
      <c r="AC35" s="231">
        <f t="shared" si="58"/>
        <v>0</v>
      </c>
      <c r="AD35" s="231">
        <f t="shared" si="58"/>
        <v>0</v>
      </c>
      <c r="AE35" s="231">
        <f t="shared" si="58"/>
        <v>0</v>
      </c>
      <c r="AF35" s="231">
        <f t="shared" si="58"/>
        <v>0</v>
      </c>
      <c r="AG35" s="231">
        <f t="shared" si="58"/>
        <v>0</v>
      </c>
      <c r="AH35" s="231">
        <f t="shared" si="58"/>
        <v>0</v>
      </c>
      <c r="AI35" s="231">
        <f t="shared" si="58"/>
        <v>0</v>
      </c>
      <c r="AJ35" s="231">
        <f t="shared" si="58"/>
        <v>0</v>
      </c>
      <c r="AK35" s="231">
        <f t="shared" si="58"/>
        <v>0</v>
      </c>
      <c r="AL35" s="231">
        <f t="shared" si="58"/>
        <v>0</v>
      </c>
      <c r="AM35" s="231">
        <f t="shared" si="58"/>
        <v>0</v>
      </c>
      <c r="AN35" s="231">
        <f t="shared" si="58"/>
        <v>0</v>
      </c>
      <c r="AO35" s="231">
        <f t="shared" si="58"/>
        <v>0</v>
      </c>
      <c r="AP35" s="231">
        <f t="shared" si="58"/>
        <v>0</v>
      </c>
      <c r="AQ35" s="231">
        <f t="shared" si="58"/>
        <v>0</v>
      </c>
      <c r="AR35" s="231">
        <f t="shared" si="58"/>
        <v>0</v>
      </c>
      <c r="AS35" s="231">
        <f t="shared" si="58"/>
        <v>8125</v>
      </c>
      <c r="AT35" s="231">
        <f t="shared" si="58"/>
        <v>8125</v>
      </c>
      <c r="AU35" s="231">
        <f t="shared" si="58"/>
        <v>8125</v>
      </c>
      <c r="AV35" s="231">
        <f t="shared" si="58"/>
        <v>8125</v>
      </c>
      <c r="AW35" s="231">
        <f t="shared" si="58"/>
        <v>8125</v>
      </c>
      <c r="AX35" s="231">
        <f t="shared" si="58"/>
        <v>8125</v>
      </c>
      <c r="AY35" s="231">
        <f t="shared" si="58"/>
        <v>8125</v>
      </c>
      <c r="AZ35" s="231">
        <f t="shared" si="58"/>
        <v>8125</v>
      </c>
      <c r="BA35" s="231">
        <f t="shared" si="58"/>
        <v>8125</v>
      </c>
      <c r="BB35" s="231">
        <f t="shared" si="58"/>
        <v>8125</v>
      </c>
      <c r="BC35" s="231">
        <f t="shared" si="58"/>
        <v>8125</v>
      </c>
      <c r="BD35" s="231">
        <f t="shared" si="58"/>
        <v>8125</v>
      </c>
      <c r="BE35" s="231">
        <f t="shared" si="58"/>
        <v>8750</v>
      </c>
      <c r="BF35" s="231">
        <f t="shared" si="58"/>
        <v>8750</v>
      </c>
      <c r="BG35" s="231">
        <f t="shared" si="58"/>
        <v>8750</v>
      </c>
      <c r="BH35" s="231">
        <f t="shared" si="58"/>
        <v>8750</v>
      </c>
      <c r="BI35" s="231">
        <f t="shared" si="58"/>
        <v>8750</v>
      </c>
      <c r="BJ35" s="231">
        <f t="shared" si="58"/>
        <v>8750</v>
      </c>
      <c r="BK35" s="231">
        <f t="shared" si="58"/>
        <v>8750</v>
      </c>
      <c r="BL35" s="231">
        <f t="shared" si="58"/>
        <v>8750</v>
      </c>
      <c r="BM35" s="231">
        <f t="shared" si="58"/>
        <v>8750</v>
      </c>
      <c r="BN35" s="231">
        <f t="shared" si="58"/>
        <v>8750</v>
      </c>
      <c r="BO35" s="231">
        <f t="shared" si="58"/>
        <v>8750</v>
      </c>
      <c r="BP35" s="231">
        <f t="shared" si="58"/>
        <v>8750</v>
      </c>
      <c r="BR35" s="232">
        <f t="shared" ref="BR35:DY35" si="59">+IF(I35&gt;0,1,0)</f>
        <v>0</v>
      </c>
      <c r="BS35" s="232">
        <f t="shared" si="59"/>
        <v>0</v>
      </c>
      <c r="BT35" s="232">
        <f t="shared" si="59"/>
        <v>0</v>
      </c>
      <c r="BU35" s="232">
        <f t="shared" si="59"/>
        <v>0</v>
      </c>
      <c r="BV35" s="232">
        <f t="shared" si="59"/>
        <v>0</v>
      </c>
      <c r="BW35" s="232">
        <f t="shared" si="59"/>
        <v>0</v>
      </c>
      <c r="BX35" s="232">
        <f t="shared" si="59"/>
        <v>0</v>
      </c>
      <c r="BY35" s="232">
        <f t="shared" si="59"/>
        <v>0</v>
      </c>
      <c r="BZ35" s="232">
        <f t="shared" si="59"/>
        <v>0</v>
      </c>
      <c r="CA35" s="232">
        <f t="shared" si="59"/>
        <v>0</v>
      </c>
      <c r="CB35" s="232">
        <f t="shared" si="59"/>
        <v>0</v>
      </c>
      <c r="CC35" s="232">
        <f t="shared" si="59"/>
        <v>0</v>
      </c>
      <c r="CD35" s="232">
        <f t="shared" si="59"/>
        <v>0</v>
      </c>
      <c r="CE35" s="232">
        <f t="shared" si="59"/>
        <v>0</v>
      </c>
      <c r="CF35" s="232">
        <f t="shared" si="59"/>
        <v>0</v>
      </c>
      <c r="CG35" s="232">
        <f t="shared" si="59"/>
        <v>0</v>
      </c>
      <c r="CH35" s="232">
        <f t="shared" si="59"/>
        <v>0</v>
      </c>
      <c r="CI35" s="232">
        <f t="shared" si="59"/>
        <v>0</v>
      </c>
      <c r="CJ35" s="232">
        <f t="shared" si="59"/>
        <v>0</v>
      </c>
      <c r="CK35" s="232">
        <f t="shared" si="59"/>
        <v>0</v>
      </c>
      <c r="CL35" s="232">
        <f t="shared" si="59"/>
        <v>0</v>
      </c>
      <c r="CM35" s="232">
        <f t="shared" si="59"/>
        <v>0</v>
      </c>
      <c r="CN35" s="232">
        <f t="shared" si="59"/>
        <v>0</v>
      </c>
      <c r="CO35" s="232">
        <f t="shared" si="59"/>
        <v>0</v>
      </c>
      <c r="CP35" s="232">
        <f t="shared" si="59"/>
        <v>0</v>
      </c>
      <c r="CQ35" s="232">
        <f t="shared" si="59"/>
        <v>0</v>
      </c>
      <c r="CR35" s="232">
        <f t="shared" si="59"/>
        <v>0</v>
      </c>
      <c r="CS35" s="232">
        <f t="shared" si="59"/>
        <v>0</v>
      </c>
      <c r="CT35" s="232">
        <f t="shared" si="59"/>
        <v>0</v>
      </c>
      <c r="CU35" s="232">
        <f t="shared" si="59"/>
        <v>0</v>
      </c>
      <c r="CV35" s="232">
        <f t="shared" si="59"/>
        <v>0</v>
      </c>
      <c r="CW35" s="232">
        <f t="shared" si="59"/>
        <v>0</v>
      </c>
      <c r="CX35" s="232">
        <f t="shared" si="59"/>
        <v>0</v>
      </c>
      <c r="CY35" s="232">
        <f t="shared" si="59"/>
        <v>0</v>
      </c>
      <c r="CZ35" s="232">
        <f t="shared" si="59"/>
        <v>0</v>
      </c>
      <c r="DA35" s="232">
        <f t="shared" si="59"/>
        <v>0</v>
      </c>
      <c r="DB35" s="232">
        <f t="shared" si="59"/>
        <v>1</v>
      </c>
      <c r="DC35" s="232">
        <f t="shared" si="59"/>
        <v>1</v>
      </c>
      <c r="DD35" s="232">
        <f t="shared" si="59"/>
        <v>1</v>
      </c>
      <c r="DE35" s="232">
        <f t="shared" si="59"/>
        <v>1</v>
      </c>
      <c r="DF35" s="232">
        <f t="shared" si="59"/>
        <v>1</v>
      </c>
      <c r="DG35" s="232">
        <f t="shared" si="59"/>
        <v>1</v>
      </c>
      <c r="DH35" s="232">
        <f t="shared" si="59"/>
        <v>1</v>
      </c>
      <c r="DI35" s="232">
        <f t="shared" si="59"/>
        <v>1</v>
      </c>
      <c r="DJ35" s="232">
        <f t="shared" si="59"/>
        <v>1</v>
      </c>
      <c r="DK35" s="232">
        <f t="shared" si="59"/>
        <v>1</v>
      </c>
      <c r="DL35" s="232">
        <f t="shared" si="59"/>
        <v>1</v>
      </c>
      <c r="DM35" s="232">
        <f t="shared" si="59"/>
        <v>1</v>
      </c>
      <c r="DN35" s="232">
        <f t="shared" si="59"/>
        <v>1</v>
      </c>
      <c r="DO35" s="232">
        <f t="shared" si="59"/>
        <v>1</v>
      </c>
      <c r="DP35" s="232">
        <f t="shared" si="59"/>
        <v>1</v>
      </c>
      <c r="DQ35" s="232">
        <f t="shared" si="59"/>
        <v>1</v>
      </c>
      <c r="DR35" s="232">
        <f t="shared" si="59"/>
        <v>1</v>
      </c>
      <c r="DS35" s="232">
        <f t="shared" si="59"/>
        <v>1</v>
      </c>
      <c r="DT35" s="232">
        <f t="shared" si="59"/>
        <v>1</v>
      </c>
      <c r="DU35" s="232">
        <f t="shared" si="59"/>
        <v>1</v>
      </c>
      <c r="DV35" s="232">
        <f t="shared" si="59"/>
        <v>1</v>
      </c>
      <c r="DW35" s="232">
        <f t="shared" si="59"/>
        <v>1</v>
      </c>
      <c r="DX35" s="232">
        <f t="shared" si="59"/>
        <v>1</v>
      </c>
      <c r="DY35" s="232">
        <f t="shared" si="59"/>
        <v>1</v>
      </c>
    </row>
    <row r="36" ht="14.25" customHeight="1">
      <c r="A36" s="212"/>
      <c r="B36" s="220" t="s">
        <v>470</v>
      </c>
      <c r="C36" s="219" t="s">
        <v>341</v>
      </c>
      <c r="D36" s="219" t="s">
        <v>469</v>
      </c>
      <c r="E36" s="233">
        <v>75000.0</v>
      </c>
      <c r="F36" s="234">
        <v>24.0</v>
      </c>
      <c r="G36" s="229">
        <f t="shared" si="23"/>
        <v>75000</v>
      </c>
      <c r="H36" s="230">
        <v>37.0</v>
      </c>
      <c r="I36" s="231">
        <f t="shared" ref="I36:BP36" si="60">+IF(I$8&lt;$F36,0,IF(I$8&lt;$H36,$E36/12,$G36/12))*I$9</f>
        <v>0</v>
      </c>
      <c r="J36" s="231">
        <f t="shared" si="60"/>
        <v>0</v>
      </c>
      <c r="K36" s="231">
        <f t="shared" si="60"/>
        <v>0</v>
      </c>
      <c r="L36" s="231">
        <f t="shared" si="60"/>
        <v>0</v>
      </c>
      <c r="M36" s="231">
        <f t="shared" si="60"/>
        <v>0</v>
      </c>
      <c r="N36" s="231">
        <f t="shared" si="60"/>
        <v>0</v>
      </c>
      <c r="O36" s="231">
        <f t="shared" si="60"/>
        <v>0</v>
      </c>
      <c r="P36" s="231">
        <f t="shared" si="60"/>
        <v>0</v>
      </c>
      <c r="Q36" s="231">
        <f t="shared" si="60"/>
        <v>0</v>
      </c>
      <c r="R36" s="231">
        <f t="shared" si="60"/>
        <v>0</v>
      </c>
      <c r="S36" s="231">
        <f t="shared" si="60"/>
        <v>0</v>
      </c>
      <c r="T36" s="231">
        <f t="shared" si="60"/>
        <v>0</v>
      </c>
      <c r="U36" s="231">
        <f t="shared" si="60"/>
        <v>0</v>
      </c>
      <c r="V36" s="231">
        <f t="shared" si="60"/>
        <v>0</v>
      </c>
      <c r="W36" s="231">
        <f t="shared" si="60"/>
        <v>0</v>
      </c>
      <c r="X36" s="231">
        <f t="shared" si="60"/>
        <v>0</v>
      </c>
      <c r="Y36" s="231">
        <f t="shared" si="60"/>
        <v>0</v>
      </c>
      <c r="Z36" s="231">
        <f t="shared" si="60"/>
        <v>0</v>
      </c>
      <c r="AA36" s="231">
        <f t="shared" si="60"/>
        <v>0</v>
      </c>
      <c r="AB36" s="231">
        <f t="shared" si="60"/>
        <v>0</v>
      </c>
      <c r="AC36" s="231">
        <f t="shared" si="60"/>
        <v>0</v>
      </c>
      <c r="AD36" s="231">
        <f t="shared" si="60"/>
        <v>0</v>
      </c>
      <c r="AE36" s="231">
        <f t="shared" si="60"/>
        <v>0</v>
      </c>
      <c r="AF36" s="231">
        <f t="shared" si="60"/>
        <v>6875</v>
      </c>
      <c r="AG36" s="231">
        <f t="shared" si="60"/>
        <v>7500</v>
      </c>
      <c r="AH36" s="231">
        <f t="shared" si="60"/>
        <v>7500</v>
      </c>
      <c r="AI36" s="231">
        <f t="shared" si="60"/>
        <v>7500</v>
      </c>
      <c r="AJ36" s="231">
        <f t="shared" si="60"/>
        <v>7500</v>
      </c>
      <c r="AK36" s="231">
        <f t="shared" si="60"/>
        <v>7500</v>
      </c>
      <c r="AL36" s="231">
        <f t="shared" si="60"/>
        <v>7500</v>
      </c>
      <c r="AM36" s="231">
        <f t="shared" si="60"/>
        <v>7500</v>
      </c>
      <c r="AN36" s="231">
        <f t="shared" si="60"/>
        <v>7500</v>
      </c>
      <c r="AO36" s="231">
        <f t="shared" si="60"/>
        <v>7500</v>
      </c>
      <c r="AP36" s="231">
        <f t="shared" si="60"/>
        <v>7500</v>
      </c>
      <c r="AQ36" s="231">
        <f t="shared" si="60"/>
        <v>7500</v>
      </c>
      <c r="AR36" s="231">
        <f t="shared" si="60"/>
        <v>7500</v>
      </c>
      <c r="AS36" s="231">
        <f t="shared" si="60"/>
        <v>8125</v>
      </c>
      <c r="AT36" s="231">
        <f t="shared" si="60"/>
        <v>8125</v>
      </c>
      <c r="AU36" s="231">
        <f t="shared" si="60"/>
        <v>8125</v>
      </c>
      <c r="AV36" s="231">
        <f t="shared" si="60"/>
        <v>8125</v>
      </c>
      <c r="AW36" s="231">
        <f t="shared" si="60"/>
        <v>8125</v>
      </c>
      <c r="AX36" s="231">
        <f t="shared" si="60"/>
        <v>8125</v>
      </c>
      <c r="AY36" s="231">
        <f t="shared" si="60"/>
        <v>8125</v>
      </c>
      <c r="AZ36" s="231">
        <f t="shared" si="60"/>
        <v>8125</v>
      </c>
      <c r="BA36" s="231">
        <f t="shared" si="60"/>
        <v>8125</v>
      </c>
      <c r="BB36" s="231">
        <f t="shared" si="60"/>
        <v>8125</v>
      </c>
      <c r="BC36" s="231">
        <f t="shared" si="60"/>
        <v>8125</v>
      </c>
      <c r="BD36" s="231">
        <f t="shared" si="60"/>
        <v>8125</v>
      </c>
      <c r="BE36" s="231">
        <f t="shared" si="60"/>
        <v>8750</v>
      </c>
      <c r="BF36" s="231">
        <f t="shared" si="60"/>
        <v>8750</v>
      </c>
      <c r="BG36" s="231">
        <f t="shared" si="60"/>
        <v>8750</v>
      </c>
      <c r="BH36" s="231">
        <f t="shared" si="60"/>
        <v>8750</v>
      </c>
      <c r="BI36" s="231">
        <f t="shared" si="60"/>
        <v>8750</v>
      </c>
      <c r="BJ36" s="231">
        <f t="shared" si="60"/>
        <v>8750</v>
      </c>
      <c r="BK36" s="231">
        <f t="shared" si="60"/>
        <v>8750</v>
      </c>
      <c r="BL36" s="231">
        <f t="shared" si="60"/>
        <v>8750</v>
      </c>
      <c r="BM36" s="231">
        <f t="shared" si="60"/>
        <v>8750</v>
      </c>
      <c r="BN36" s="231">
        <f t="shared" si="60"/>
        <v>8750</v>
      </c>
      <c r="BO36" s="231">
        <f t="shared" si="60"/>
        <v>8750</v>
      </c>
      <c r="BP36" s="231">
        <f t="shared" si="60"/>
        <v>8750</v>
      </c>
      <c r="BR36" s="232">
        <f t="shared" ref="BR36:DY36" si="61">+IF(I36&gt;0,1,0)</f>
        <v>0</v>
      </c>
      <c r="BS36" s="232">
        <f t="shared" si="61"/>
        <v>0</v>
      </c>
      <c r="BT36" s="232">
        <f t="shared" si="61"/>
        <v>0</v>
      </c>
      <c r="BU36" s="232">
        <f t="shared" si="61"/>
        <v>0</v>
      </c>
      <c r="BV36" s="232">
        <f t="shared" si="61"/>
        <v>0</v>
      </c>
      <c r="BW36" s="232">
        <f t="shared" si="61"/>
        <v>0</v>
      </c>
      <c r="BX36" s="232">
        <f t="shared" si="61"/>
        <v>0</v>
      </c>
      <c r="BY36" s="232">
        <f t="shared" si="61"/>
        <v>0</v>
      </c>
      <c r="BZ36" s="232">
        <f t="shared" si="61"/>
        <v>0</v>
      </c>
      <c r="CA36" s="232">
        <f t="shared" si="61"/>
        <v>0</v>
      </c>
      <c r="CB36" s="232">
        <f t="shared" si="61"/>
        <v>0</v>
      </c>
      <c r="CC36" s="232">
        <f t="shared" si="61"/>
        <v>0</v>
      </c>
      <c r="CD36" s="232">
        <f t="shared" si="61"/>
        <v>0</v>
      </c>
      <c r="CE36" s="232">
        <f t="shared" si="61"/>
        <v>0</v>
      </c>
      <c r="CF36" s="232">
        <f t="shared" si="61"/>
        <v>0</v>
      </c>
      <c r="CG36" s="232">
        <f t="shared" si="61"/>
        <v>0</v>
      </c>
      <c r="CH36" s="232">
        <f t="shared" si="61"/>
        <v>0</v>
      </c>
      <c r="CI36" s="232">
        <f t="shared" si="61"/>
        <v>0</v>
      </c>
      <c r="CJ36" s="232">
        <f t="shared" si="61"/>
        <v>0</v>
      </c>
      <c r="CK36" s="232">
        <f t="shared" si="61"/>
        <v>0</v>
      </c>
      <c r="CL36" s="232">
        <f t="shared" si="61"/>
        <v>0</v>
      </c>
      <c r="CM36" s="232">
        <f t="shared" si="61"/>
        <v>0</v>
      </c>
      <c r="CN36" s="232">
        <f t="shared" si="61"/>
        <v>0</v>
      </c>
      <c r="CO36" s="232">
        <f t="shared" si="61"/>
        <v>1</v>
      </c>
      <c r="CP36" s="232">
        <f t="shared" si="61"/>
        <v>1</v>
      </c>
      <c r="CQ36" s="232">
        <f t="shared" si="61"/>
        <v>1</v>
      </c>
      <c r="CR36" s="232">
        <f t="shared" si="61"/>
        <v>1</v>
      </c>
      <c r="CS36" s="232">
        <f t="shared" si="61"/>
        <v>1</v>
      </c>
      <c r="CT36" s="232">
        <f t="shared" si="61"/>
        <v>1</v>
      </c>
      <c r="CU36" s="232">
        <f t="shared" si="61"/>
        <v>1</v>
      </c>
      <c r="CV36" s="232">
        <f t="shared" si="61"/>
        <v>1</v>
      </c>
      <c r="CW36" s="232">
        <f t="shared" si="61"/>
        <v>1</v>
      </c>
      <c r="CX36" s="232">
        <f t="shared" si="61"/>
        <v>1</v>
      </c>
      <c r="CY36" s="232">
        <f t="shared" si="61"/>
        <v>1</v>
      </c>
      <c r="CZ36" s="232">
        <f t="shared" si="61"/>
        <v>1</v>
      </c>
      <c r="DA36" s="232">
        <f t="shared" si="61"/>
        <v>1</v>
      </c>
      <c r="DB36" s="232">
        <f t="shared" si="61"/>
        <v>1</v>
      </c>
      <c r="DC36" s="232">
        <f t="shared" si="61"/>
        <v>1</v>
      </c>
      <c r="DD36" s="232">
        <f t="shared" si="61"/>
        <v>1</v>
      </c>
      <c r="DE36" s="232">
        <f t="shared" si="61"/>
        <v>1</v>
      </c>
      <c r="DF36" s="232">
        <f t="shared" si="61"/>
        <v>1</v>
      </c>
      <c r="DG36" s="232">
        <f t="shared" si="61"/>
        <v>1</v>
      </c>
      <c r="DH36" s="232">
        <f t="shared" si="61"/>
        <v>1</v>
      </c>
      <c r="DI36" s="232">
        <f t="shared" si="61"/>
        <v>1</v>
      </c>
      <c r="DJ36" s="232">
        <f t="shared" si="61"/>
        <v>1</v>
      </c>
      <c r="DK36" s="232">
        <f t="shared" si="61"/>
        <v>1</v>
      </c>
      <c r="DL36" s="232">
        <f t="shared" si="61"/>
        <v>1</v>
      </c>
      <c r="DM36" s="232">
        <f t="shared" si="61"/>
        <v>1</v>
      </c>
      <c r="DN36" s="232">
        <f t="shared" si="61"/>
        <v>1</v>
      </c>
      <c r="DO36" s="232">
        <f t="shared" si="61"/>
        <v>1</v>
      </c>
      <c r="DP36" s="232">
        <f t="shared" si="61"/>
        <v>1</v>
      </c>
      <c r="DQ36" s="232">
        <f t="shared" si="61"/>
        <v>1</v>
      </c>
      <c r="DR36" s="232">
        <f t="shared" si="61"/>
        <v>1</v>
      </c>
      <c r="DS36" s="232">
        <f t="shared" si="61"/>
        <v>1</v>
      </c>
      <c r="DT36" s="232">
        <f t="shared" si="61"/>
        <v>1</v>
      </c>
      <c r="DU36" s="232">
        <f t="shared" si="61"/>
        <v>1</v>
      </c>
      <c r="DV36" s="232">
        <f t="shared" si="61"/>
        <v>1</v>
      </c>
      <c r="DW36" s="232">
        <f t="shared" si="61"/>
        <v>1</v>
      </c>
      <c r="DX36" s="232">
        <f t="shared" si="61"/>
        <v>1</v>
      </c>
      <c r="DY36" s="232">
        <f t="shared" si="61"/>
        <v>1</v>
      </c>
    </row>
    <row r="37" ht="14.25" customHeight="1">
      <c r="A37" s="212"/>
      <c r="B37" s="220" t="s">
        <v>471</v>
      </c>
      <c r="C37" s="219">
        <v>0.0</v>
      </c>
      <c r="D37" s="219">
        <v>0.0</v>
      </c>
      <c r="E37" s="220">
        <v>0.0</v>
      </c>
      <c r="F37" s="234">
        <v>0.0</v>
      </c>
      <c r="G37" s="229">
        <v>0.0</v>
      </c>
      <c r="H37" s="230">
        <v>0.0</v>
      </c>
      <c r="I37" s="231">
        <f t="shared" ref="I37:BP37" si="62">+IF(I$8&lt;$F37,0,IF(I$8&lt;$H37,$E37/12,$G37/12))*I$9</f>
        <v>0</v>
      </c>
      <c r="J37" s="231">
        <f t="shared" si="62"/>
        <v>0</v>
      </c>
      <c r="K37" s="231">
        <f t="shared" si="62"/>
        <v>0</v>
      </c>
      <c r="L37" s="231">
        <f t="shared" si="62"/>
        <v>0</v>
      </c>
      <c r="M37" s="231">
        <f t="shared" si="62"/>
        <v>0</v>
      </c>
      <c r="N37" s="231">
        <f t="shared" si="62"/>
        <v>0</v>
      </c>
      <c r="O37" s="231">
        <f t="shared" si="62"/>
        <v>0</v>
      </c>
      <c r="P37" s="231">
        <f t="shared" si="62"/>
        <v>0</v>
      </c>
      <c r="Q37" s="231">
        <f t="shared" si="62"/>
        <v>0</v>
      </c>
      <c r="R37" s="231">
        <f t="shared" si="62"/>
        <v>0</v>
      </c>
      <c r="S37" s="231">
        <f t="shared" si="62"/>
        <v>0</v>
      </c>
      <c r="T37" s="231">
        <f t="shared" si="62"/>
        <v>0</v>
      </c>
      <c r="U37" s="231">
        <f t="shared" si="62"/>
        <v>0</v>
      </c>
      <c r="V37" s="231">
        <f t="shared" si="62"/>
        <v>0</v>
      </c>
      <c r="W37" s="231">
        <f t="shared" si="62"/>
        <v>0</v>
      </c>
      <c r="X37" s="231">
        <f t="shared" si="62"/>
        <v>0</v>
      </c>
      <c r="Y37" s="231">
        <f t="shared" si="62"/>
        <v>0</v>
      </c>
      <c r="Z37" s="231">
        <f t="shared" si="62"/>
        <v>0</v>
      </c>
      <c r="AA37" s="231">
        <f t="shared" si="62"/>
        <v>0</v>
      </c>
      <c r="AB37" s="231">
        <f t="shared" si="62"/>
        <v>0</v>
      </c>
      <c r="AC37" s="231">
        <f t="shared" si="62"/>
        <v>0</v>
      </c>
      <c r="AD37" s="231">
        <f t="shared" si="62"/>
        <v>0</v>
      </c>
      <c r="AE37" s="231">
        <f t="shared" si="62"/>
        <v>0</v>
      </c>
      <c r="AF37" s="231">
        <f t="shared" si="62"/>
        <v>0</v>
      </c>
      <c r="AG37" s="231">
        <f t="shared" si="62"/>
        <v>0</v>
      </c>
      <c r="AH37" s="231">
        <f t="shared" si="62"/>
        <v>0</v>
      </c>
      <c r="AI37" s="231">
        <f t="shared" si="62"/>
        <v>0</v>
      </c>
      <c r="AJ37" s="231">
        <f t="shared" si="62"/>
        <v>0</v>
      </c>
      <c r="AK37" s="231">
        <f t="shared" si="62"/>
        <v>0</v>
      </c>
      <c r="AL37" s="231">
        <f t="shared" si="62"/>
        <v>0</v>
      </c>
      <c r="AM37" s="231">
        <f t="shared" si="62"/>
        <v>0</v>
      </c>
      <c r="AN37" s="231">
        <f t="shared" si="62"/>
        <v>0</v>
      </c>
      <c r="AO37" s="231">
        <f t="shared" si="62"/>
        <v>0</v>
      </c>
      <c r="AP37" s="231">
        <f t="shared" si="62"/>
        <v>0</v>
      </c>
      <c r="AQ37" s="231">
        <f t="shared" si="62"/>
        <v>0</v>
      </c>
      <c r="AR37" s="231">
        <f t="shared" si="62"/>
        <v>0</v>
      </c>
      <c r="AS37" s="231">
        <f t="shared" si="62"/>
        <v>0</v>
      </c>
      <c r="AT37" s="231">
        <f t="shared" si="62"/>
        <v>0</v>
      </c>
      <c r="AU37" s="231">
        <f t="shared" si="62"/>
        <v>0</v>
      </c>
      <c r="AV37" s="231">
        <f t="shared" si="62"/>
        <v>0</v>
      </c>
      <c r="AW37" s="231">
        <f t="shared" si="62"/>
        <v>0</v>
      </c>
      <c r="AX37" s="231">
        <f t="shared" si="62"/>
        <v>0</v>
      </c>
      <c r="AY37" s="231">
        <f t="shared" si="62"/>
        <v>0</v>
      </c>
      <c r="AZ37" s="231">
        <f t="shared" si="62"/>
        <v>0</v>
      </c>
      <c r="BA37" s="231">
        <f t="shared" si="62"/>
        <v>0</v>
      </c>
      <c r="BB37" s="231">
        <f t="shared" si="62"/>
        <v>0</v>
      </c>
      <c r="BC37" s="231">
        <f t="shared" si="62"/>
        <v>0</v>
      </c>
      <c r="BD37" s="231">
        <f t="shared" si="62"/>
        <v>0</v>
      </c>
      <c r="BE37" s="231">
        <f t="shared" si="62"/>
        <v>0</v>
      </c>
      <c r="BF37" s="231">
        <f t="shared" si="62"/>
        <v>0</v>
      </c>
      <c r="BG37" s="231">
        <f t="shared" si="62"/>
        <v>0</v>
      </c>
      <c r="BH37" s="231">
        <f t="shared" si="62"/>
        <v>0</v>
      </c>
      <c r="BI37" s="231">
        <f t="shared" si="62"/>
        <v>0</v>
      </c>
      <c r="BJ37" s="231">
        <f t="shared" si="62"/>
        <v>0</v>
      </c>
      <c r="BK37" s="231">
        <f t="shared" si="62"/>
        <v>0</v>
      </c>
      <c r="BL37" s="231">
        <f t="shared" si="62"/>
        <v>0</v>
      </c>
      <c r="BM37" s="231">
        <f t="shared" si="62"/>
        <v>0</v>
      </c>
      <c r="BN37" s="231">
        <f t="shared" si="62"/>
        <v>0</v>
      </c>
      <c r="BO37" s="231">
        <f t="shared" si="62"/>
        <v>0</v>
      </c>
      <c r="BP37" s="231">
        <f t="shared" si="62"/>
        <v>0</v>
      </c>
      <c r="BR37" s="232">
        <f t="shared" ref="BR37:DY37" si="63">+IF(I37&gt;0,1,0)</f>
        <v>0</v>
      </c>
      <c r="BS37" s="232">
        <f t="shared" si="63"/>
        <v>0</v>
      </c>
      <c r="BT37" s="232">
        <f t="shared" si="63"/>
        <v>0</v>
      </c>
      <c r="BU37" s="232">
        <f t="shared" si="63"/>
        <v>0</v>
      </c>
      <c r="BV37" s="232">
        <f t="shared" si="63"/>
        <v>0</v>
      </c>
      <c r="BW37" s="232">
        <f t="shared" si="63"/>
        <v>0</v>
      </c>
      <c r="BX37" s="232">
        <f t="shared" si="63"/>
        <v>0</v>
      </c>
      <c r="BY37" s="232">
        <f t="shared" si="63"/>
        <v>0</v>
      </c>
      <c r="BZ37" s="232">
        <f t="shared" si="63"/>
        <v>0</v>
      </c>
      <c r="CA37" s="232">
        <f t="shared" si="63"/>
        <v>0</v>
      </c>
      <c r="CB37" s="232">
        <f t="shared" si="63"/>
        <v>0</v>
      </c>
      <c r="CC37" s="232">
        <f t="shared" si="63"/>
        <v>0</v>
      </c>
      <c r="CD37" s="232">
        <f t="shared" si="63"/>
        <v>0</v>
      </c>
      <c r="CE37" s="232">
        <f t="shared" si="63"/>
        <v>0</v>
      </c>
      <c r="CF37" s="232">
        <f t="shared" si="63"/>
        <v>0</v>
      </c>
      <c r="CG37" s="232">
        <f t="shared" si="63"/>
        <v>0</v>
      </c>
      <c r="CH37" s="232">
        <f t="shared" si="63"/>
        <v>0</v>
      </c>
      <c r="CI37" s="232">
        <f t="shared" si="63"/>
        <v>0</v>
      </c>
      <c r="CJ37" s="232">
        <f t="shared" si="63"/>
        <v>0</v>
      </c>
      <c r="CK37" s="232">
        <f t="shared" si="63"/>
        <v>0</v>
      </c>
      <c r="CL37" s="232">
        <f t="shared" si="63"/>
        <v>0</v>
      </c>
      <c r="CM37" s="232">
        <f t="shared" si="63"/>
        <v>0</v>
      </c>
      <c r="CN37" s="232">
        <f t="shared" si="63"/>
        <v>0</v>
      </c>
      <c r="CO37" s="232">
        <f t="shared" si="63"/>
        <v>0</v>
      </c>
      <c r="CP37" s="232">
        <f t="shared" si="63"/>
        <v>0</v>
      </c>
      <c r="CQ37" s="232">
        <f t="shared" si="63"/>
        <v>0</v>
      </c>
      <c r="CR37" s="232">
        <f t="shared" si="63"/>
        <v>0</v>
      </c>
      <c r="CS37" s="232">
        <f t="shared" si="63"/>
        <v>0</v>
      </c>
      <c r="CT37" s="232">
        <f t="shared" si="63"/>
        <v>0</v>
      </c>
      <c r="CU37" s="232">
        <f t="shared" si="63"/>
        <v>0</v>
      </c>
      <c r="CV37" s="232">
        <f t="shared" si="63"/>
        <v>0</v>
      </c>
      <c r="CW37" s="232">
        <f t="shared" si="63"/>
        <v>0</v>
      </c>
      <c r="CX37" s="232">
        <f t="shared" si="63"/>
        <v>0</v>
      </c>
      <c r="CY37" s="232">
        <f t="shared" si="63"/>
        <v>0</v>
      </c>
      <c r="CZ37" s="232">
        <f t="shared" si="63"/>
        <v>0</v>
      </c>
      <c r="DA37" s="232">
        <f t="shared" si="63"/>
        <v>0</v>
      </c>
      <c r="DB37" s="232">
        <f t="shared" si="63"/>
        <v>0</v>
      </c>
      <c r="DC37" s="232">
        <f t="shared" si="63"/>
        <v>0</v>
      </c>
      <c r="DD37" s="232">
        <f t="shared" si="63"/>
        <v>0</v>
      </c>
      <c r="DE37" s="232">
        <f t="shared" si="63"/>
        <v>0</v>
      </c>
      <c r="DF37" s="232">
        <f t="shared" si="63"/>
        <v>0</v>
      </c>
      <c r="DG37" s="232">
        <f t="shared" si="63"/>
        <v>0</v>
      </c>
      <c r="DH37" s="232">
        <f t="shared" si="63"/>
        <v>0</v>
      </c>
      <c r="DI37" s="232">
        <f t="shared" si="63"/>
        <v>0</v>
      </c>
      <c r="DJ37" s="232">
        <f t="shared" si="63"/>
        <v>0</v>
      </c>
      <c r="DK37" s="232">
        <f t="shared" si="63"/>
        <v>0</v>
      </c>
      <c r="DL37" s="232">
        <f t="shared" si="63"/>
        <v>0</v>
      </c>
      <c r="DM37" s="232">
        <f t="shared" si="63"/>
        <v>0</v>
      </c>
      <c r="DN37" s="232">
        <f t="shared" si="63"/>
        <v>0</v>
      </c>
      <c r="DO37" s="232">
        <f t="shared" si="63"/>
        <v>0</v>
      </c>
      <c r="DP37" s="232">
        <f t="shared" si="63"/>
        <v>0</v>
      </c>
      <c r="DQ37" s="232">
        <f t="shared" si="63"/>
        <v>0</v>
      </c>
      <c r="DR37" s="232">
        <f t="shared" si="63"/>
        <v>0</v>
      </c>
      <c r="DS37" s="232">
        <f t="shared" si="63"/>
        <v>0</v>
      </c>
      <c r="DT37" s="232">
        <f t="shared" si="63"/>
        <v>0</v>
      </c>
      <c r="DU37" s="232">
        <f t="shared" si="63"/>
        <v>0</v>
      </c>
      <c r="DV37" s="232">
        <f t="shared" si="63"/>
        <v>0</v>
      </c>
      <c r="DW37" s="232">
        <f t="shared" si="63"/>
        <v>0</v>
      </c>
      <c r="DX37" s="232">
        <f t="shared" si="63"/>
        <v>0</v>
      </c>
      <c r="DY37" s="232">
        <f t="shared" si="63"/>
        <v>0</v>
      </c>
    </row>
    <row r="38" ht="14.25" customHeight="1">
      <c r="A38" s="212"/>
      <c r="B38" s="220" t="s">
        <v>471</v>
      </c>
      <c r="C38" s="219">
        <v>0.0</v>
      </c>
      <c r="D38" s="219">
        <v>0.0</v>
      </c>
      <c r="E38" s="220">
        <v>0.0</v>
      </c>
      <c r="F38" s="234">
        <v>0.0</v>
      </c>
      <c r="G38" s="229">
        <v>0.0</v>
      </c>
      <c r="H38" s="230">
        <v>0.0</v>
      </c>
      <c r="I38" s="231">
        <f t="shared" ref="I38:BP38" si="64">+IF(I$8&lt;$F38,0,IF(I$8&lt;$H38,$E38/12,$G38/12))*I$9</f>
        <v>0</v>
      </c>
      <c r="J38" s="231">
        <f t="shared" si="64"/>
        <v>0</v>
      </c>
      <c r="K38" s="231">
        <f t="shared" si="64"/>
        <v>0</v>
      </c>
      <c r="L38" s="231">
        <f t="shared" si="64"/>
        <v>0</v>
      </c>
      <c r="M38" s="231">
        <f t="shared" si="64"/>
        <v>0</v>
      </c>
      <c r="N38" s="231">
        <f t="shared" si="64"/>
        <v>0</v>
      </c>
      <c r="O38" s="231">
        <f t="shared" si="64"/>
        <v>0</v>
      </c>
      <c r="P38" s="231">
        <f t="shared" si="64"/>
        <v>0</v>
      </c>
      <c r="Q38" s="231">
        <f t="shared" si="64"/>
        <v>0</v>
      </c>
      <c r="R38" s="231">
        <f t="shared" si="64"/>
        <v>0</v>
      </c>
      <c r="S38" s="231">
        <f t="shared" si="64"/>
        <v>0</v>
      </c>
      <c r="T38" s="231">
        <f t="shared" si="64"/>
        <v>0</v>
      </c>
      <c r="U38" s="231">
        <f t="shared" si="64"/>
        <v>0</v>
      </c>
      <c r="V38" s="231">
        <f t="shared" si="64"/>
        <v>0</v>
      </c>
      <c r="W38" s="231">
        <f t="shared" si="64"/>
        <v>0</v>
      </c>
      <c r="X38" s="231">
        <f t="shared" si="64"/>
        <v>0</v>
      </c>
      <c r="Y38" s="231">
        <f t="shared" si="64"/>
        <v>0</v>
      </c>
      <c r="Z38" s="231">
        <f t="shared" si="64"/>
        <v>0</v>
      </c>
      <c r="AA38" s="231">
        <f t="shared" si="64"/>
        <v>0</v>
      </c>
      <c r="AB38" s="231">
        <f t="shared" si="64"/>
        <v>0</v>
      </c>
      <c r="AC38" s="231">
        <f t="shared" si="64"/>
        <v>0</v>
      </c>
      <c r="AD38" s="231">
        <f t="shared" si="64"/>
        <v>0</v>
      </c>
      <c r="AE38" s="231">
        <f t="shared" si="64"/>
        <v>0</v>
      </c>
      <c r="AF38" s="231">
        <f t="shared" si="64"/>
        <v>0</v>
      </c>
      <c r="AG38" s="231">
        <f t="shared" si="64"/>
        <v>0</v>
      </c>
      <c r="AH38" s="231">
        <f t="shared" si="64"/>
        <v>0</v>
      </c>
      <c r="AI38" s="231">
        <f t="shared" si="64"/>
        <v>0</v>
      </c>
      <c r="AJ38" s="231">
        <f t="shared" si="64"/>
        <v>0</v>
      </c>
      <c r="AK38" s="231">
        <f t="shared" si="64"/>
        <v>0</v>
      </c>
      <c r="AL38" s="231">
        <f t="shared" si="64"/>
        <v>0</v>
      </c>
      <c r="AM38" s="231">
        <f t="shared" si="64"/>
        <v>0</v>
      </c>
      <c r="AN38" s="231">
        <f t="shared" si="64"/>
        <v>0</v>
      </c>
      <c r="AO38" s="231">
        <f t="shared" si="64"/>
        <v>0</v>
      </c>
      <c r="AP38" s="231">
        <f t="shared" si="64"/>
        <v>0</v>
      </c>
      <c r="AQ38" s="231">
        <f t="shared" si="64"/>
        <v>0</v>
      </c>
      <c r="AR38" s="231">
        <f t="shared" si="64"/>
        <v>0</v>
      </c>
      <c r="AS38" s="231">
        <f t="shared" si="64"/>
        <v>0</v>
      </c>
      <c r="AT38" s="231">
        <f t="shared" si="64"/>
        <v>0</v>
      </c>
      <c r="AU38" s="231">
        <f t="shared" si="64"/>
        <v>0</v>
      </c>
      <c r="AV38" s="231">
        <f t="shared" si="64"/>
        <v>0</v>
      </c>
      <c r="AW38" s="231">
        <f t="shared" si="64"/>
        <v>0</v>
      </c>
      <c r="AX38" s="231">
        <f t="shared" si="64"/>
        <v>0</v>
      </c>
      <c r="AY38" s="231">
        <f t="shared" si="64"/>
        <v>0</v>
      </c>
      <c r="AZ38" s="231">
        <f t="shared" si="64"/>
        <v>0</v>
      </c>
      <c r="BA38" s="231">
        <f t="shared" si="64"/>
        <v>0</v>
      </c>
      <c r="BB38" s="231">
        <f t="shared" si="64"/>
        <v>0</v>
      </c>
      <c r="BC38" s="231">
        <f t="shared" si="64"/>
        <v>0</v>
      </c>
      <c r="BD38" s="231">
        <f t="shared" si="64"/>
        <v>0</v>
      </c>
      <c r="BE38" s="231">
        <f t="shared" si="64"/>
        <v>0</v>
      </c>
      <c r="BF38" s="231">
        <f t="shared" si="64"/>
        <v>0</v>
      </c>
      <c r="BG38" s="231">
        <f t="shared" si="64"/>
        <v>0</v>
      </c>
      <c r="BH38" s="231">
        <f t="shared" si="64"/>
        <v>0</v>
      </c>
      <c r="BI38" s="231">
        <f t="shared" si="64"/>
        <v>0</v>
      </c>
      <c r="BJ38" s="231">
        <f t="shared" si="64"/>
        <v>0</v>
      </c>
      <c r="BK38" s="231">
        <f t="shared" si="64"/>
        <v>0</v>
      </c>
      <c r="BL38" s="231">
        <f t="shared" si="64"/>
        <v>0</v>
      </c>
      <c r="BM38" s="231">
        <f t="shared" si="64"/>
        <v>0</v>
      </c>
      <c r="BN38" s="231">
        <f t="shared" si="64"/>
        <v>0</v>
      </c>
      <c r="BO38" s="231">
        <f t="shared" si="64"/>
        <v>0</v>
      </c>
      <c r="BP38" s="231">
        <f t="shared" si="64"/>
        <v>0</v>
      </c>
      <c r="BR38" s="232">
        <f t="shared" ref="BR38:DY38" si="65">+IF(I38&gt;0,1,0)</f>
        <v>0</v>
      </c>
      <c r="BS38" s="232">
        <f t="shared" si="65"/>
        <v>0</v>
      </c>
      <c r="BT38" s="232">
        <f t="shared" si="65"/>
        <v>0</v>
      </c>
      <c r="BU38" s="232">
        <f t="shared" si="65"/>
        <v>0</v>
      </c>
      <c r="BV38" s="232">
        <f t="shared" si="65"/>
        <v>0</v>
      </c>
      <c r="BW38" s="232">
        <f t="shared" si="65"/>
        <v>0</v>
      </c>
      <c r="BX38" s="232">
        <f t="shared" si="65"/>
        <v>0</v>
      </c>
      <c r="BY38" s="232">
        <f t="shared" si="65"/>
        <v>0</v>
      </c>
      <c r="BZ38" s="232">
        <f t="shared" si="65"/>
        <v>0</v>
      </c>
      <c r="CA38" s="232">
        <f t="shared" si="65"/>
        <v>0</v>
      </c>
      <c r="CB38" s="232">
        <f t="shared" si="65"/>
        <v>0</v>
      </c>
      <c r="CC38" s="232">
        <f t="shared" si="65"/>
        <v>0</v>
      </c>
      <c r="CD38" s="232">
        <f t="shared" si="65"/>
        <v>0</v>
      </c>
      <c r="CE38" s="232">
        <f t="shared" si="65"/>
        <v>0</v>
      </c>
      <c r="CF38" s="232">
        <f t="shared" si="65"/>
        <v>0</v>
      </c>
      <c r="CG38" s="232">
        <f t="shared" si="65"/>
        <v>0</v>
      </c>
      <c r="CH38" s="232">
        <f t="shared" si="65"/>
        <v>0</v>
      </c>
      <c r="CI38" s="232">
        <f t="shared" si="65"/>
        <v>0</v>
      </c>
      <c r="CJ38" s="232">
        <f t="shared" si="65"/>
        <v>0</v>
      </c>
      <c r="CK38" s="232">
        <f t="shared" si="65"/>
        <v>0</v>
      </c>
      <c r="CL38" s="232">
        <f t="shared" si="65"/>
        <v>0</v>
      </c>
      <c r="CM38" s="232">
        <f t="shared" si="65"/>
        <v>0</v>
      </c>
      <c r="CN38" s="232">
        <f t="shared" si="65"/>
        <v>0</v>
      </c>
      <c r="CO38" s="232">
        <f t="shared" si="65"/>
        <v>0</v>
      </c>
      <c r="CP38" s="232">
        <f t="shared" si="65"/>
        <v>0</v>
      </c>
      <c r="CQ38" s="232">
        <f t="shared" si="65"/>
        <v>0</v>
      </c>
      <c r="CR38" s="232">
        <f t="shared" si="65"/>
        <v>0</v>
      </c>
      <c r="CS38" s="232">
        <f t="shared" si="65"/>
        <v>0</v>
      </c>
      <c r="CT38" s="232">
        <f t="shared" si="65"/>
        <v>0</v>
      </c>
      <c r="CU38" s="232">
        <f t="shared" si="65"/>
        <v>0</v>
      </c>
      <c r="CV38" s="232">
        <f t="shared" si="65"/>
        <v>0</v>
      </c>
      <c r="CW38" s="232">
        <f t="shared" si="65"/>
        <v>0</v>
      </c>
      <c r="CX38" s="232">
        <f t="shared" si="65"/>
        <v>0</v>
      </c>
      <c r="CY38" s="232">
        <f t="shared" si="65"/>
        <v>0</v>
      </c>
      <c r="CZ38" s="232">
        <f t="shared" si="65"/>
        <v>0</v>
      </c>
      <c r="DA38" s="232">
        <f t="shared" si="65"/>
        <v>0</v>
      </c>
      <c r="DB38" s="232">
        <f t="shared" si="65"/>
        <v>0</v>
      </c>
      <c r="DC38" s="232">
        <f t="shared" si="65"/>
        <v>0</v>
      </c>
      <c r="DD38" s="232">
        <f t="shared" si="65"/>
        <v>0</v>
      </c>
      <c r="DE38" s="232">
        <f t="shared" si="65"/>
        <v>0</v>
      </c>
      <c r="DF38" s="232">
        <f t="shared" si="65"/>
        <v>0</v>
      </c>
      <c r="DG38" s="232">
        <f t="shared" si="65"/>
        <v>0</v>
      </c>
      <c r="DH38" s="232">
        <f t="shared" si="65"/>
        <v>0</v>
      </c>
      <c r="DI38" s="232">
        <f t="shared" si="65"/>
        <v>0</v>
      </c>
      <c r="DJ38" s="232">
        <f t="shared" si="65"/>
        <v>0</v>
      </c>
      <c r="DK38" s="232">
        <f t="shared" si="65"/>
        <v>0</v>
      </c>
      <c r="DL38" s="232">
        <f t="shared" si="65"/>
        <v>0</v>
      </c>
      <c r="DM38" s="232">
        <f t="shared" si="65"/>
        <v>0</v>
      </c>
      <c r="DN38" s="232">
        <f t="shared" si="65"/>
        <v>0</v>
      </c>
      <c r="DO38" s="232">
        <f t="shared" si="65"/>
        <v>0</v>
      </c>
      <c r="DP38" s="232">
        <f t="shared" si="65"/>
        <v>0</v>
      </c>
      <c r="DQ38" s="232">
        <f t="shared" si="65"/>
        <v>0</v>
      </c>
      <c r="DR38" s="232">
        <f t="shared" si="65"/>
        <v>0</v>
      </c>
      <c r="DS38" s="232">
        <f t="shared" si="65"/>
        <v>0</v>
      </c>
      <c r="DT38" s="232">
        <f t="shared" si="65"/>
        <v>0</v>
      </c>
      <c r="DU38" s="232">
        <f t="shared" si="65"/>
        <v>0</v>
      </c>
      <c r="DV38" s="232">
        <f t="shared" si="65"/>
        <v>0</v>
      </c>
      <c r="DW38" s="232">
        <f t="shared" si="65"/>
        <v>0</v>
      </c>
      <c r="DX38" s="232">
        <f t="shared" si="65"/>
        <v>0</v>
      </c>
      <c r="DY38" s="232">
        <f t="shared" si="65"/>
        <v>0</v>
      </c>
    </row>
    <row r="39" ht="14.25" customHeight="1">
      <c r="A39" s="212"/>
      <c r="B39" s="220" t="s">
        <v>471</v>
      </c>
      <c r="C39" s="219">
        <v>0.0</v>
      </c>
      <c r="D39" s="219">
        <v>0.0</v>
      </c>
      <c r="E39" s="220">
        <v>0.0</v>
      </c>
      <c r="F39" s="234">
        <v>0.0</v>
      </c>
      <c r="G39" s="229">
        <v>0.0</v>
      </c>
      <c r="H39" s="230">
        <v>0.0</v>
      </c>
      <c r="I39" s="231">
        <f t="shared" ref="I39:BP39" si="66">+IF(I$8&lt;$F39,0,IF(I$8&lt;$H39,$E39/12,$G39/12))*I$9</f>
        <v>0</v>
      </c>
      <c r="J39" s="231">
        <f t="shared" si="66"/>
        <v>0</v>
      </c>
      <c r="K39" s="231">
        <f t="shared" si="66"/>
        <v>0</v>
      </c>
      <c r="L39" s="231">
        <f t="shared" si="66"/>
        <v>0</v>
      </c>
      <c r="M39" s="231">
        <f t="shared" si="66"/>
        <v>0</v>
      </c>
      <c r="N39" s="231">
        <f t="shared" si="66"/>
        <v>0</v>
      </c>
      <c r="O39" s="231">
        <f t="shared" si="66"/>
        <v>0</v>
      </c>
      <c r="P39" s="231">
        <f t="shared" si="66"/>
        <v>0</v>
      </c>
      <c r="Q39" s="231">
        <f t="shared" si="66"/>
        <v>0</v>
      </c>
      <c r="R39" s="231">
        <f t="shared" si="66"/>
        <v>0</v>
      </c>
      <c r="S39" s="231">
        <f t="shared" si="66"/>
        <v>0</v>
      </c>
      <c r="T39" s="231">
        <f t="shared" si="66"/>
        <v>0</v>
      </c>
      <c r="U39" s="231">
        <f t="shared" si="66"/>
        <v>0</v>
      </c>
      <c r="V39" s="231">
        <f t="shared" si="66"/>
        <v>0</v>
      </c>
      <c r="W39" s="231">
        <f t="shared" si="66"/>
        <v>0</v>
      </c>
      <c r="X39" s="231">
        <f t="shared" si="66"/>
        <v>0</v>
      </c>
      <c r="Y39" s="231">
        <f t="shared" si="66"/>
        <v>0</v>
      </c>
      <c r="Z39" s="231">
        <f t="shared" si="66"/>
        <v>0</v>
      </c>
      <c r="AA39" s="231">
        <f t="shared" si="66"/>
        <v>0</v>
      </c>
      <c r="AB39" s="231">
        <f t="shared" si="66"/>
        <v>0</v>
      </c>
      <c r="AC39" s="231">
        <f t="shared" si="66"/>
        <v>0</v>
      </c>
      <c r="AD39" s="231">
        <f t="shared" si="66"/>
        <v>0</v>
      </c>
      <c r="AE39" s="231">
        <f t="shared" si="66"/>
        <v>0</v>
      </c>
      <c r="AF39" s="231">
        <f t="shared" si="66"/>
        <v>0</v>
      </c>
      <c r="AG39" s="231">
        <f t="shared" si="66"/>
        <v>0</v>
      </c>
      <c r="AH39" s="231">
        <f t="shared" si="66"/>
        <v>0</v>
      </c>
      <c r="AI39" s="231">
        <f t="shared" si="66"/>
        <v>0</v>
      </c>
      <c r="AJ39" s="231">
        <f t="shared" si="66"/>
        <v>0</v>
      </c>
      <c r="AK39" s="231">
        <f t="shared" si="66"/>
        <v>0</v>
      </c>
      <c r="AL39" s="231">
        <f t="shared" si="66"/>
        <v>0</v>
      </c>
      <c r="AM39" s="231">
        <f t="shared" si="66"/>
        <v>0</v>
      </c>
      <c r="AN39" s="231">
        <f t="shared" si="66"/>
        <v>0</v>
      </c>
      <c r="AO39" s="231">
        <f t="shared" si="66"/>
        <v>0</v>
      </c>
      <c r="AP39" s="231">
        <f t="shared" si="66"/>
        <v>0</v>
      </c>
      <c r="AQ39" s="231">
        <f t="shared" si="66"/>
        <v>0</v>
      </c>
      <c r="AR39" s="231">
        <f t="shared" si="66"/>
        <v>0</v>
      </c>
      <c r="AS39" s="231">
        <f t="shared" si="66"/>
        <v>0</v>
      </c>
      <c r="AT39" s="231">
        <f t="shared" si="66"/>
        <v>0</v>
      </c>
      <c r="AU39" s="231">
        <f t="shared" si="66"/>
        <v>0</v>
      </c>
      <c r="AV39" s="231">
        <f t="shared" si="66"/>
        <v>0</v>
      </c>
      <c r="AW39" s="231">
        <f t="shared" si="66"/>
        <v>0</v>
      </c>
      <c r="AX39" s="231">
        <f t="shared" si="66"/>
        <v>0</v>
      </c>
      <c r="AY39" s="231">
        <f t="shared" si="66"/>
        <v>0</v>
      </c>
      <c r="AZ39" s="231">
        <f t="shared" si="66"/>
        <v>0</v>
      </c>
      <c r="BA39" s="231">
        <f t="shared" si="66"/>
        <v>0</v>
      </c>
      <c r="BB39" s="231">
        <f t="shared" si="66"/>
        <v>0</v>
      </c>
      <c r="BC39" s="231">
        <f t="shared" si="66"/>
        <v>0</v>
      </c>
      <c r="BD39" s="231">
        <f t="shared" si="66"/>
        <v>0</v>
      </c>
      <c r="BE39" s="231">
        <f t="shared" si="66"/>
        <v>0</v>
      </c>
      <c r="BF39" s="231">
        <f t="shared" si="66"/>
        <v>0</v>
      </c>
      <c r="BG39" s="231">
        <f t="shared" si="66"/>
        <v>0</v>
      </c>
      <c r="BH39" s="231">
        <f t="shared" si="66"/>
        <v>0</v>
      </c>
      <c r="BI39" s="231">
        <f t="shared" si="66"/>
        <v>0</v>
      </c>
      <c r="BJ39" s="231">
        <f t="shared" si="66"/>
        <v>0</v>
      </c>
      <c r="BK39" s="231">
        <f t="shared" si="66"/>
        <v>0</v>
      </c>
      <c r="BL39" s="231">
        <f t="shared" si="66"/>
        <v>0</v>
      </c>
      <c r="BM39" s="231">
        <f t="shared" si="66"/>
        <v>0</v>
      </c>
      <c r="BN39" s="231">
        <f t="shared" si="66"/>
        <v>0</v>
      </c>
      <c r="BO39" s="231">
        <f t="shared" si="66"/>
        <v>0</v>
      </c>
      <c r="BP39" s="231">
        <f t="shared" si="66"/>
        <v>0</v>
      </c>
      <c r="BR39" s="232">
        <f t="shared" ref="BR39:DY39" si="67">+IF(I39&gt;0,1,0)</f>
        <v>0</v>
      </c>
      <c r="BS39" s="232">
        <f t="shared" si="67"/>
        <v>0</v>
      </c>
      <c r="BT39" s="232">
        <f t="shared" si="67"/>
        <v>0</v>
      </c>
      <c r="BU39" s="232">
        <f t="shared" si="67"/>
        <v>0</v>
      </c>
      <c r="BV39" s="232">
        <f t="shared" si="67"/>
        <v>0</v>
      </c>
      <c r="BW39" s="232">
        <f t="shared" si="67"/>
        <v>0</v>
      </c>
      <c r="BX39" s="232">
        <f t="shared" si="67"/>
        <v>0</v>
      </c>
      <c r="BY39" s="232">
        <f t="shared" si="67"/>
        <v>0</v>
      </c>
      <c r="BZ39" s="232">
        <f t="shared" si="67"/>
        <v>0</v>
      </c>
      <c r="CA39" s="232">
        <f t="shared" si="67"/>
        <v>0</v>
      </c>
      <c r="CB39" s="232">
        <f t="shared" si="67"/>
        <v>0</v>
      </c>
      <c r="CC39" s="232">
        <f t="shared" si="67"/>
        <v>0</v>
      </c>
      <c r="CD39" s="232">
        <f t="shared" si="67"/>
        <v>0</v>
      </c>
      <c r="CE39" s="232">
        <f t="shared" si="67"/>
        <v>0</v>
      </c>
      <c r="CF39" s="232">
        <f t="shared" si="67"/>
        <v>0</v>
      </c>
      <c r="CG39" s="232">
        <f t="shared" si="67"/>
        <v>0</v>
      </c>
      <c r="CH39" s="232">
        <f t="shared" si="67"/>
        <v>0</v>
      </c>
      <c r="CI39" s="232">
        <f t="shared" si="67"/>
        <v>0</v>
      </c>
      <c r="CJ39" s="232">
        <f t="shared" si="67"/>
        <v>0</v>
      </c>
      <c r="CK39" s="232">
        <f t="shared" si="67"/>
        <v>0</v>
      </c>
      <c r="CL39" s="232">
        <f t="shared" si="67"/>
        <v>0</v>
      </c>
      <c r="CM39" s="232">
        <f t="shared" si="67"/>
        <v>0</v>
      </c>
      <c r="CN39" s="232">
        <f t="shared" si="67"/>
        <v>0</v>
      </c>
      <c r="CO39" s="232">
        <f t="shared" si="67"/>
        <v>0</v>
      </c>
      <c r="CP39" s="232">
        <f t="shared" si="67"/>
        <v>0</v>
      </c>
      <c r="CQ39" s="232">
        <f t="shared" si="67"/>
        <v>0</v>
      </c>
      <c r="CR39" s="232">
        <f t="shared" si="67"/>
        <v>0</v>
      </c>
      <c r="CS39" s="232">
        <f t="shared" si="67"/>
        <v>0</v>
      </c>
      <c r="CT39" s="232">
        <f t="shared" si="67"/>
        <v>0</v>
      </c>
      <c r="CU39" s="232">
        <f t="shared" si="67"/>
        <v>0</v>
      </c>
      <c r="CV39" s="232">
        <f t="shared" si="67"/>
        <v>0</v>
      </c>
      <c r="CW39" s="232">
        <f t="shared" si="67"/>
        <v>0</v>
      </c>
      <c r="CX39" s="232">
        <f t="shared" si="67"/>
        <v>0</v>
      </c>
      <c r="CY39" s="232">
        <f t="shared" si="67"/>
        <v>0</v>
      </c>
      <c r="CZ39" s="232">
        <f t="shared" si="67"/>
        <v>0</v>
      </c>
      <c r="DA39" s="232">
        <f t="shared" si="67"/>
        <v>0</v>
      </c>
      <c r="DB39" s="232">
        <f t="shared" si="67"/>
        <v>0</v>
      </c>
      <c r="DC39" s="232">
        <f t="shared" si="67"/>
        <v>0</v>
      </c>
      <c r="DD39" s="232">
        <f t="shared" si="67"/>
        <v>0</v>
      </c>
      <c r="DE39" s="232">
        <f t="shared" si="67"/>
        <v>0</v>
      </c>
      <c r="DF39" s="232">
        <f t="shared" si="67"/>
        <v>0</v>
      </c>
      <c r="DG39" s="232">
        <f t="shared" si="67"/>
        <v>0</v>
      </c>
      <c r="DH39" s="232">
        <f t="shared" si="67"/>
        <v>0</v>
      </c>
      <c r="DI39" s="232">
        <f t="shared" si="67"/>
        <v>0</v>
      </c>
      <c r="DJ39" s="232">
        <f t="shared" si="67"/>
        <v>0</v>
      </c>
      <c r="DK39" s="232">
        <f t="shared" si="67"/>
        <v>0</v>
      </c>
      <c r="DL39" s="232">
        <f t="shared" si="67"/>
        <v>0</v>
      </c>
      <c r="DM39" s="232">
        <f t="shared" si="67"/>
        <v>0</v>
      </c>
      <c r="DN39" s="232">
        <f t="shared" si="67"/>
        <v>0</v>
      </c>
      <c r="DO39" s="232">
        <f t="shared" si="67"/>
        <v>0</v>
      </c>
      <c r="DP39" s="232">
        <f t="shared" si="67"/>
        <v>0</v>
      </c>
      <c r="DQ39" s="232">
        <f t="shared" si="67"/>
        <v>0</v>
      </c>
      <c r="DR39" s="232">
        <f t="shared" si="67"/>
        <v>0</v>
      </c>
      <c r="DS39" s="232">
        <f t="shared" si="67"/>
        <v>0</v>
      </c>
      <c r="DT39" s="232">
        <f t="shared" si="67"/>
        <v>0</v>
      </c>
      <c r="DU39" s="232">
        <f t="shared" si="67"/>
        <v>0</v>
      </c>
      <c r="DV39" s="232">
        <f t="shared" si="67"/>
        <v>0</v>
      </c>
      <c r="DW39" s="232">
        <f t="shared" si="67"/>
        <v>0</v>
      </c>
      <c r="DX39" s="232">
        <f t="shared" si="67"/>
        <v>0</v>
      </c>
      <c r="DY39" s="232">
        <f t="shared" si="67"/>
        <v>0</v>
      </c>
    </row>
    <row r="40" ht="14.25" customHeight="1">
      <c r="A40" s="212"/>
      <c r="B40" s="220" t="s">
        <v>471</v>
      </c>
      <c r="C40" s="219">
        <v>0.0</v>
      </c>
      <c r="D40" s="219">
        <v>0.0</v>
      </c>
      <c r="E40" s="220">
        <v>0.0</v>
      </c>
      <c r="F40" s="234">
        <v>0.0</v>
      </c>
      <c r="G40" s="229">
        <v>0.0</v>
      </c>
      <c r="H40" s="230">
        <v>0.0</v>
      </c>
      <c r="I40" s="231">
        <f t="shared" ref="I40:BP40" si="68">+IF(I$8&lt;$F40,0,IF(I$8&lt;$H40,$E40/12,$G40/12))*I$9</f>
        <v>0</v>
      </c>
      <c r="J40" s="231">
        <f t="shared" si="68"/>
        <v>0</v>
      </c>
      <c r="K40" s="231">
        <f t="shared" si="68"/>
        <v>0</v>
      </c>
      <c r="L40" s="231">
        <f t="shared" si="68"/>
        <v>0</v>
      </c>
      <c r="M40" s="231">
        <f t="shared" si="68"/>
        <v>0</v>
      </c>
      <c r="N40" s="231">
        <f t="shared" si="68"/>
        <v>0</v>
      </c>
      <c r="O40" s="231">
        <f t="shared" si="68"/>
        <v>0</v>
      </c>
      <c r="P40" s="231">
        <f t="shared" si="68"/>
        <v>0</v>
      </c>
      <c r="Q40" s="231">
        <f t="shared" si="68"/>
        <v>0</v>
      </c>
      <c r="R40" s="231">
        <f t="shared" si="68"/>
        <v>0</v>
      </c>
      <c r="S40" s="231">
        <f t="shared" si="68"/>
        <v>0</v>
      </c>
      <c r="T40" s="231">
        <f t="shared" si="68"/>
        <v>0</v>
      </c>
      <c r="U40" s="231">
        <f t="shared" si="68"/>
        <v>0</v>
      </c>
      <c r="V40" s="231">
        <f t="shared" si="68"/>
        <v>0</v>
      </c>
      <c r="W40" s="231">
        <f t="shared" si="68"/>
        <v>0</v>
      </c>
      <c r="X40" s="231">
        <f t="shared" si="68"/>
        <v>0</v>
      </c>
      <c r="Y40" s="231">
        <f t="shared" si="68"/>
        <v>0</v>
      </c>
      <c r="Z40" s="231">
        <f t="shared" si="68"/>
        <v>0</v>
      </c>
      <c r="AA40" s="231">
        <f t="shared" si="68"/>
        <v>0</v>
      </c>
      <c r="AB40" s="231">
        <f t="shared" si="68"/>
        <v>0</v>
      </c>
      <c r="AC40" s="231">
        <f t="shared" si="68"/>
        <v>0</v>
      </c>
      <c r="AD40" s="231">
        <f t="shared" si="68"/>
        <v>0</v>
      </c>
      <c r="AE40" s="231">
        <f t="shared" si="68"/>
        <v>0</v>
      </c>
      <c r="AF40" s="231">
        <f t="shared" si="68"/>
        <v>0</v>
      </c>
      <c r="AG40" s="231">
        <f t="shared" si="68"/>
        <v>0</v>
      </c>
      <c r="AH40" s="231">
        <f t="shared" si="68"/>
        <v>0</v>
      </c>
      <c r="AI40" s="231">
        <f t="shared" si="68"/>
        <v>0</v>
      </c>
      <c r="AJ40" s="231">
        <f t="shared" si="68"/>
        <v>0</v>
      </c>
      <c r="AK40" s="231">
        <f t="shared" si="68"/>
        <v>0</v>
      </c>
      <c r="AL40" s="231">
        <f t="shared" si="68"/>
        <v>0</v>
      </c>
      <c r="AM40" s="231">
        <f t="shared" si="68"/>
        <v>0</v>
      </c>
      <c r="AN40" s="231">
        <f t="shared" si="68"/>
        <v>0</v>
      </c>
      <c r="AO40" s="231">
        <f t="shared" si="68"/>
        <v>0</v>
      </c>
      <c r="AP40" s="231">
        <f t="shared" si="68"/>
        <v>0</v>
      </c>
      <c r="AQ40" s="231">
        <f t="shared" si="68"/>
        <v>0</v>
      </c>
      <c r="AR40" s="231">
        <f t="shared" si="68"/>
        <v>0</v>
      </c>
      <c r="AS40" s="231">
        <f t="shared" si="68"/>
        <v>0</v>
      </c>
      <c r="AT40" s="231">
        <f t="shared" si="68"/>
        <v>0</v>
      </c>
      <c r="AU40" s="231">
        <f t="shared" si="68"/>
        <v>0</v>
      </c>
      <c r="AV40" s="231">
        <f t="shared" si="68"/>
        <v>0</v>
      </c>
      <c r="AW40" s="231">
        <f t="shared" si="68"/>
        <v>0</v>
      </c>
      <c r="AX40" s="231">
        <f t="shared" si="68"/>
        <v>0</v>
      </c>
      <c r="AY40" s="231">
        <f t="shared" si="68"/>
        <v>0</v>
      </c>
      <c r="AZ40" s="231">
        <f t="shared" si="68"/>
        <v>0</v>
      </c>
      <c r="BA40" s="231">
        <f t="shared" si="68"/>
        <v>0</v>
      </c>
      <c r="BB40" s="231">
        <f t="shared" si="68"/>
        <v>0</v>
      </c>
      <c r="BC40" s="231">
        <f t="shared" si="68"/>
        <v>0</v>
      </c>
      <c r="BD40" s="231">
        <f t="shared" si="68"/>
        <v>0</v>
      </c>
      <c r="BE40" s="231">
        <f t="shared" si="68"/>
        <v>0</v>
      </c>
      <c r="BF40" s="231">
        <f t="shared" si="68"/>
        <v>0</v>
      </c>
      <c r="BG40" s="231">
        <f t="shared" si="68"/>
        <v>0</v>
      </c>
      <c r="BH40" s="231">
        <f t="shared" si="68"/>
        <v>0</v>
      </c>
      <c r="BI40" s="231">
        <f t="shared" si="68"/>
        <v>0</v>
      </c>
      <c r="BJ40" s="231">
        <f t="shared" si="68"/>
        <v>0</v>
      </c>
      <c r="BK40" s="231">
        <f t="shared" si="68"/>
        <v>0</v>
      </c>
      <c r="BL40" s="231">
        <f t="shared" si="68"/>
        <v>0</v>
      </c>
      <c r="BM40" s="231">
        <f t="shared" si="68"/>
        <v>0</v>
      </c>
      <c r="BN40" s="231">
        <f t="shared" si="68"/>
        <v>0</v>
      </c>
      <c r="BO40" s="231">
        <f t="shared" si="68"/>
        <v>0</v>
      </c>
      <c r="BP40" s="231">
        <f t="shared" si="68"/>
        <v>0</v>
      </c>
      <c r="BR40" s="232">
        <f t="shared" ref="BR40:DY40" si="69">+IF(I40&gt;0,1,0)</f>
        <v>0</v>
      </c>
      <c r="BS40" s="232">
        <f t="shared" si="69"/>
        <v>0</v>
      </c>
      <c r="BT40" s="232">
        <f t="shared" si="69"/>
        <v>0</v>
      </c>
      <c r="BU40" s="232">
        <f t="shared" si="69"/>
        <v>0</v>
      </c>
      <c r="BV40" s="232">
        <f t="shared" si="69"/>
        <v>0</v>
      </c>
      <c r="BW40" s="232">
        <f t="shared" si="69"/>
        <v>0</v>
      </c>
      <c r="BX40" s="232">
        <f t="shared" si="69"/>
        <v>0</v>
      </c>
      <c r="BY40" s="232">
        <f t="shared" si="69"/>
        <v>0</v>
      </c>
      <c r="BZ40" s="232">
        <f t="shared" si="69"/>
        <v>0</v>
      </c>
      <c r="CA40" s="232">
        <f t="shared" si="69"/>
        <v>0</v>
      </c>
      <c r="CB40" s="232">
        <f t="shared" si="69"/>
        <v>0</v>
      </c>
      <c r="CC40" s="232">
        <f t="shared" si="69"/>
        <v>0</v>
      </c>
      <c r="CD40" s="232">
        <f t="shared" si="69"/>
        <v>0</v>
      </c>
      <c r="CE40" s="232">
        <f t="shared" si="69"/>
        <v>0</v>
      </c>
      <c r="CF40" s="232">
        <f t="shared" si="69"/>
        <v>0</v>
      </c>
      <c r="CG40" s="232">
        <f t="shared" si="69"/>
        <v>0</v>
      </c>
      <c r="CH40" s="232">
        <f t="shared" si="69"/>
        <v>0</v>
      </c>
      <c r="CI40" s="232">
        <f t="shared" si="69"/>
        <v>0</v>
      </c>
      <c r="CJ40" s="232">
        <f t="shared" si="69"/>
        <v>0</v>
      </c>
      <c r="CK40" s="232">
        <f t="shared" si="69"/>
        <v>0</v>
      </c>
      <c r="CL40" s="232">
        <f t="shared" si="69"/>
        <v>0</v>
      </c>
      <c r="CM40" s="232">
        <f t="shared" si="69"/>
        <v>0</v>
      </c>
      <c r="CN40" s="232">
        <f t="shared" si="69"/>
        <v>0</v>
      </c>
      <c r="CO40" s="232">
        <f t="shared" si="69"/>
        <v>0</v>
      </c>
      <c r="CP40" s="232">
        <f t="shared" si="69"/>
        <v>0</v>
      </c>
      <c r="CQ40" s="232">
        <f t="shared" si="69"/>
        <v>0</v>
      </c>
      <c r="CR40" s="232">
        <f t="shared" si="69"/>
        <v>0</v>
      </c>
      <c r="CS40" s="232">
        <f t="shared" si="69"/>
        <v>0</v>
      </c>
      <c r="CT40" s="232">
        <f t="shared" si="69"/>
        <v>0</v>
      </c>
      <c r="CU40" s="232">
        <f t="shared" si="69"/>
        <v>0</v>
      </c>
      <c r="CV40" s="232">
        <f t="shared" si="69"/>
        <v>0</v>
      </c>
      <c r="CW40" s="232">
        <f t="shared" si="69"/>
        <v>0</v>
      </c>
      <c r="CX40" s="232">
        <f t="shared" si="69"/>
        <v>0</v>
      </c>
      <c r="CY40" s="232">
        <f t="shared" si="69"/>
        <v>0</v>
      </c>
      <c r="CZ40" s="232">
        <f t="shared" si="69"/>
        <v>0</v>
      </c>
      <c r="DA40" s="232">
        <f t="shared" si="69"/>
        <v>0</v>
      </c>
      <c r="DB40" s="232">
        <f t="shared" si="69"/>
        <v>0</v>
      </c>
      <c r="DC40" s="232">
        <f t="shared" si="69"/>
        <v>0</v>
      </c>
      <c r="DD40" s="232">
        <f t="shared" si="69"/>
        <v>0</v>
      </c>
      <c r="DE40" s="232">
        <f t="shared" si="69"/>
        <v>0</v>
      </c>
      <c r="DF40" s="232">
        <f t="shared" si="69"/>
        <v>0</v>
      </c>
      <c r="DG40" s="232">
        <f t="shared" si="69"/>
        <v>0</v>
      </c>
      <c r="DH40" s="232">
        <f t="shared" si="69"/>
        <v>0</v>
      </c>
      <c r="DI40" s="232">
        <f t="shared" si="69"/>
        <v>0</v>
      </c>
      <c r="DJ40" s="232">
        <f t="shared" si="69"/>
        <v>0</v>
      </c>
      <c r="DK40" s="232">
        <f t="shared" si="69"/>
        <v>0</v>
      </c>
      <c r="DL40" s="232">
        <f t="shared" si="69"/>
        <v>0</v>
      </c>
      <c r="DM40" s="232">
        <f t="shared" si="69"/>
        <v>0</v>
      </c>
      <c r="DN40" s="232">
        <f t="shared" si="69"/>
        <v>0</v>
      </c>
      <c r="DO40" s="232">
        <f t="shared" si="69"/>
        <v>0</v>
      </c>
      <c r="DP40" s="232">
        <f t="shared" si="69"/>
        <v>0</v>
      </c>
      <c r="DQ40" s="232">
        <f t="shared" si="69"/>
        <v>0</v>
      </c>
      <c r="DR40" s="232">
        <f t="shared" si="69"/>
        <v>0</v>
      </c>
      <c r="DS40" s="232">
        <f t="shared" si="69"/>
        <v>0</v>
      </c>
      <c r="DT40" s="232">
        <f t="shared" si="69"/>
        <v>0</v>
      </c>
      <c r="DU40" s="232">
        <f t="shared" si="69"/>
        <v>0</v>
      </c>
      <c r="DV40" s="232">
        <f t="shared" si="69"/>
        <v>0</v>
      </c>
      <c r="DW40" s="232">
        <f t="shared" si="69"/>
        <v>0</v>
      </c>
      <c r="DX40" s="232">
        <f t="shared" si="69"/>
        <v>0</v>
      </c>
      <c r="DY40" s="232">
        <f t="shared" si="69"/>
        <v>0</v>
      </c>
    </row>
    <row r="41" ht="14.25" customHeight="1">
      <c r="A41" s="212"/>
      <c r="B41" s="220" t="s">
        <v>471</v>
      </c>
      <c r="C41" s="219">
        <v>0.0</v>
      </c>
      <c r="D41" s="219">
        <v>0.0</v>
      </c>
      <c r="E41" s="220">
        <v>0.0</v>
      </c>
      <c r="F41" s="234">
        <v>0.0</v>
      </c>
      <c r="G41" s="229">
        <v>0.0</v>
      </c>
      <c r="H41" s="230">
        <v>0.0</v>
      </c>
      <c r="I41" s="231">
        <f t="shared" ref="I41:BP41" si="70">+IF(I$8&lt;$F41,0,IF(I$8&lt;$H41,$E41/12,$G41/12))*I$9</f>
        <v>0</v>
      </c>
      <c r="J41" s="231">
        <f t="shared" si="70"/>
        <v>0</v>
      </c>
      <c r="K41" s="231">
        <f t="shared" si="70"/>
        <v>0</v>
      </c>
      <c r="L41" s="231">
        <f t="shared" si="70"/>
        <v>0</v>
      </c>
      <c r="M41" s="231">
        <f t="shared" si="70"/>
        <v>0</v>
      </c>
      <c r="N41" s="231">
        <f t="shared" si="70"/>
        <v>0</v>
      </c>
      <c r="O41" s="231">
        <f t="shared" si="70"/>
        <v>0</v>
      </c>
      <c r="P41" s="231">
        <f t="shared" si="70"/>
        <v>0</v>
      </c>
      <c r="Q41" s="231">
        <f t="shared" si="70"/>
        <v>0</v>
      </c>
      <c r="R41" s="231">
        <f t="shared" si="70"/>
        <v>0</v>
      </c>
      <c r="S41" s="231">
        <f t="shared" si="70"/>
        <v>0</v>
      </c>
      <c r="T41" s="231">
        <f t="shared" si="70"/>
        <v>0</v>
      </c>
      <c r="U41" s="231">
        <f t="shared" si="70"/>
        <v>0</v>
      </c>
      <c r="V41" s="231">
        <f t="shared" si="70"/>
        <v>0</v>
      </c>
      <c r="W41" s="231">
        <f t="shared" si="70"/>
        <v>0</v>
      </c>
      <c r="X41" s="231">
        <f t="shared" si="70"/>
        <v>0</v>
      </c>
      <c r="Y41" s="231">
        <f t="shared" si="70"/>
        <v>0</v>
      </c>
      <c r="Z41" s="231">
        <f t="shared" si="70"/>
        <v>0</v>
      </c>
      <c r="AA41" s="231">
        <f t="shared" si="70"/>
        <v>0</v>
      </c>
      <c r="AB41" s="231">
        <f t="shared" si="70"/>
        <v>0</v>
      </c>
      <c r="AC41" s="231">
        <f t="shared" si="70"/>
        <v>0</v>
      </c>
      <c r="AD41" s="231">
        <f t="shared" si="70"/>
        <v>0</v>
      </c>
      <c r="AE41" s="231">
        <f t="shared" si="70"/>
        <v>0</v>
      </c>
      <c r="AF41" s="231">
        <f t="shared" si="70"/>
        <v>0</v>
      </c>
      <c r="AG41" s="231">
        <f t="shared" si="70"/>
        <v>0</v>
      </c>
      <c r="AH41" s="231">
        <f t="shared" si="70"/>
        <v>0</v>
      </c>
      <c r="AI41" s="231">
        <f t="shared" si="70"/>
        <v>0</v>
      </c>
      <c r="AJ41" s="231">
        <f t="shared" si="70"/>
        <v>0</v>
      </c>
      <c r="AK41" s="231">
        <f t="shared" si="70"/>
        <v>0</v>
      </c>
      <c r="AL41" s="231">
        <f t="shared" si="70"/>
        <v>0</v>
      </c>
      <c r="AM41" s="231">
        <f t="shared" si="70"/>
        <v>0</v>
      </c>
      <c r="AN41" s="231">
        <f t="shared" si="70"/>
        <v>0</v>
      </c>
      <c r="AO41" s="231">
        <f t="shared" si="70"/>
        <v>0</v>
      </c>
      <c r="AP41" s="231">
        <f t="shared" si="70"/>
        <v>0</v>
      </c>
      <c r="AQ41" s="231">
        <f t="shared" si="70"/>
        <v>0</v>
      </c>
      <c r="AR41" s="231">
        <f t="shared" si="70"/>
        <v>0</v>
      </c>
      <c r="AS41" s="231">
        <f t="shared" si="70"/>
        <v>0</v>
      </c>
      <c r="AT41" s="231">
        <f t="shared" si="70"/>
        <v>0</v>
      </c>
      <c r="AU41" s="231">
        <f t="shared" si="70"/>
        <v>0</v>
      </c>
      <c r="AV41" s="231">
        <f t="shared" si="70"/>
        <v>0</v>
      </c>
      <c r="AW41" s="231">
        <f t="shared" si="70"/>
        <v>0</v>
      </c>
      <c r="AX41" s="231">
        <f t="shared" si="70"/>
        <v>0</v>
      </c>
      <c r="AY41" s="231">
        <f t="shared" si="70"/>
        <v>0</v>
      </c>
      <c r="AZ41" s="231">
        <f t="shared" si="70"/>
        <v>0</v>
      </c>
      <c r="BA41" s="231">
        <f t="shared" si="70"/>
        <v>0</v>
      </c>
      <c r="BB41" s="231">
        <f t="shared" si="70"/>
        <v>0</v>
      </c>
      <c r="BC41" s="231">
        <f t="shared" si="70"/>
        <v>0</v>
      </c>
      <c r="BD41" s="231">
        <f t="shared" si="70"/>
        <v>0</v>
      </c>
      <c r="BE41" s="231">
        <f t="shared" si="70"/>
        <v>0</v>
      </c>
      <c r="BF41" s="231">
        <f t="shared" si="70"/>
        <v>0</v>
      </c>
      <c r="BG41" s="231">
        <f t="shared" si="70"/>
        <v>0</v>
      </c>
      <c r="BH41" s="231">
        <f t="shared" si="70"/>
        <v>0</v>
      </c>
      <c r="BI41" s="231">
        <f t="shared" si="70"/>
        <v>0</v>
      </c>
      <c r="BJ41" s="231">
        <f t="shared" si="70"/>
        <v>0</v>
      </c>
      <c r="BK41" s="231">
        <f t="shared" si="70"/>
        <v>0</v>
      </c>
      <c r="BL41" s="231">
        <f t="shared" si="70"/>
        <v>0</v>
      </c>
      <c r="BM41" s="231">
        <f t="shared" si="70"/>
        <v>0</v>
      </c>
      <c r="BN41" s="231">
        <f t="shared" si="70"/>
        <v>0</v>
      </c>
      <c r="BO41" s="231">
        <f t="shared" si="70"/>
        <v>0</v>
      </c>
      <c r="BP41" s="231">
        <f t="shared" si="70"/>
        <v>0</v>
      </c>
      <c r="BR41" s="232">
        <f t="shared" ref="BR41:DY41" si="71">+IF(I41&gt;0,1,0)</f>
        <v>0</v>
      </c>
      <c r="BS41" s="232">
        <f t="shared" si="71"/>
        <v>0</v>
      </c>
      <c r="BT41" s="232">
        <f t="shared" si="71"/>
        <v>0</v>
      </c>
      <c r="BU41" s="232">
        <f t="shared" si="71"/>
        <v>0</v>
      </c>
      <c r="BV41" s="232">
        <f t="shared" si="71"/>
        <v>0</v>
      </c>
      <c r="BW41" s="232">
        <f t="shared" si="71"/>
        <v>0</v>
      </c>
      <c r="BX41" s="232">
        <f t="shared" si="71"/>
        <v>0</v>
      </c>
      <c r="BY41" s="232">
        <f t="shared" si="71"/>
        <v>0</v>
      </c>
      <c r="BZ41" s="232">
        <f t="shared" si="71"/>
        <v>0</v>
      </c>
      <c r="CA41" s="232">
        <f t="shared" si="71"/>
        <v>0</v>
      </c>
      <c r="CB41" s="232">
        <f t="shared" si="71"/>
        <v>0</v>
      </c>
      <c r="CC41" s="232">
        <f t="shared" si="71"/>
        <v>0</v>
      </c>
      <c r="CD41" s="232">
        <f t="shared" si="71"/>
        <v>0</v>
      </c>
      <c r="CE41" s="232">
        <f t="shared" si="71"/>
        <v>0</v>
      </c>
      <c r="CF41" s="232">
        <f t="shared" si="71"/>
        <v>0</v>
      </c>
      <c r="CG41" s="232">
        <f t="shared" si="71"/>
        <v>0</v>
      </c>
      <c r="CH41" s="232">
        <f t="shared" si="71"/>
        <v>0</v>
      </c>
      <c r="CI41" s="232">
        <f t="shared" si="71"/>
        <v>0</v>
      </c>
      <c r="CJ41" s="232">
        <f t="shared" si="71"/>
        <v>0</v>
      </c>
      <c r="CK41" s="232">
        <f t="shared" si="71"/>
        <v>0</v>
      </c>
      <c r="CL41" s="232">
        <f t="shared" si="71"/>
        <v>0</v>
      </c>
      <c r="CM41" s="232">
        <f t="shared" si="71"/>
        <v>0</v>
      </c>
      <c r="CN41" s="232">
        <f t="shared" si="71"/>
        <v>0</v>
      </c>
      <c r="CO41" s="232">
        <f t="shared" si="71"/>
        <v>0</v>
      </c>
      <c r="CP41" s="232">
        <f t="shared" si="71"/>
        <v>0</v>
      </c>
      <c r="CQ41" s="232">
        <f t="shared" si="71"/>
        <v>0</v>
      </c>
      <c r="CR41" s="232">
        <f t="shared" si="71"/>
        <v>0</v>
      </c>
      <c r="CS41" s="232">
        <f t="shared" si="71"/>
        <v>0</v>
      </c>
      <c r="CT41" s="232">
        <f t="shared" si="71"/>
        <v>0</v>
      </c>
      <c r="CU41" s="232">
        <f t="shared" si="71"/>
        <v>0</v>
      </c>
      <c r="CV41" s="232">
        <f t="shared" si="71"/>
        <v>0</v>
      </c>
      <c r="CW41" s="232">
        <f t="shared" si="71"/>
        <v>0</v>
      </c>
      <c r="CX41" s="232">
        <f t="shared" si="71"/>
        <v>0</v>
      </c>
      <c r="CY41" s="232">
        <f t="shared" si="71"/>
        <v>0</v>
      </c>
      <c r="CZ41" s="232">
        <f t="shared" si="71"/>
        <v>0</v>
      </c>
      <c r="DA41" s="232">
        <f t="shared" si="71"/>
        <v>0</v>
      </c>
      <c r="DB41" s="232">
        <f t="shared" si="71"/>
        <v>0</v>
      </c>
      <c r="DC41" s="232">
        <f t="shared" si="71"/>
        <v>0</v>
      </c>
      <c r="DD41" s="232">
        <f t="shared" si="71"/>
        <v>0</v>
      </c>
      <c r="DE41" s="232">
        <f t="shared" si="71"/>
        <v>0</v>
      </c>
      <c r="DF41" s="232">
        <f t="shared" si="71"/>
        <v>0</v>
      </c>
      <c r="DG41" s="232">
        <f t="shared" si="71"/>
        <v>0</v>
      </c>
      <c r="DH41" s="232">
        <f t="shared" si="71"/>
        <v>0</v>
      </c>
      <c r="DI41" s="232">
        <f t="shared" si="71"/>
        <v>0</v>
      </c>
      <c r="DJ41" s="232">
        <f t="shared" si="71"/>
        <v>0</v>
      </c>
      <c r="DK41" s="232">
        <f t="shared" si="71"/>
        <v>0</v>
      </c>
      <c r="DL41" s="232">
        <f t="shared" si="71"/>
        <v>0</v>
      </c>
      <c r="DM41" s="232">
        <f t="shared" si="71"/>
        <v>0</v>
      </c>
      <c r="DN41" s="232">
        <f t="shared" si="71"/>
        <v>0</v>
      </c>
      <c r="DO41" s="232">
        <f t="shared" si="71"/>
        <v>0</v>
      </c>
      <c r="DP41" s="232">
        <f t="shared" si="71"/>
        <v>0</v>
      </c>
      <c r="DQ41" s="232">
        <f t="shared" si="71"/>
        <v>0</v>
      </c>
      <c r="DR41" s="232">
        <f t="shared" si="71"/>
        <v>0</v>
      </c>
      <c r="DS41" s="232">
        <f t="shared" si="71"/>
        <v>0</v>
      </c>
      <c r="DT41" s="232">
        <f t="shared" si="71"/>
        <v>0</v>
      </c>
      <c r="DU41" s="232">
        <f t="shared" si="71"/>
        <v>0</v>
      </c>
      <c r="DV41" s="232">
        <f t="shared" si="71"/>
        <v>0</v>
      </c>
      <c r="DW41" s="232">
        <f t="shared" si="71"/>
        <v>0</v>
      </c>
      <c r="DX41" s="232">
        <f t="shared" si="71"/>
        <v>0</v>
      </c>
      <c r="DY41" s="232">
        <f t="shared" si="71"/>
        <v>0</v>
      </c>
    </row>
    <row r="42" ht="14.25" customHeight="1">
      <c r="A42" s="212"/>
      <c r="B42" s="220" t="s">
        <v>471</v>
      </c>
      <c r="C42" s="219">
        <v>0.0</v>
      </c>
      <c r="D42" s="219">
        <v>0.0</v>
      </c>
      <c r="E42" s="220">
        <v>0.0</v>
      </c>
      <c r="F42" s="234">
        <v>0.0</v>
      </c>
      <c r="G42" s="229">
        <v>0.0</v>
      </c>
      <c r="H42" s="230">
        <v>0.0</v>
      </c>
      <c r="I42" s="231">
        <f t="shared" ref="I42:BP42" si="72">+IF(I$8&lt;$F42,0,IF(I$8&lt;$H42,$E42/12,$G42/12))*I$9</f>
        <v>0</v>
      </c>
      <c r="J42" s="231">
        <f t="shared" si="72"/>
        <v>0</v>
      </c>
      <c r="K42" s="231">
        <f t="shared" si="72"/>
        <v>0</v>
      </c>
      <c r="L42" s="231">
        <f t="shared" si="72"/>
        <v>0</v>
      </c>
      <c r="M42" s="231">
        <f t="shared" si="72"/>
        <v>0</v>
      </c>
      <c r="N42" s="231">
        <f t="shared" si="72"/>
        <v>0</v>
      </c>
      <c r="O42" s="231">
        <f t="shared" si="72"/>
        <v>0</v>
      </c>
      <c r="P42" s="231">
        <f t="shared" si="72"/>
        <v>0</v>
      </c>
      <c r="Q42" s="231">
        <f t="shared" si="72"/>
        <v>0</v>
      </c>
      <c r="R42" s="231">
        <f t="shared" si="72"/>
        <v>0</v>
      </c>
      <c r="S42" s="231">
        <f t="shared" si="72"/>
        <v>0</v>
      </c>
      <c r="T42" s="231">
        <f t="shared" si="72"/>
        <v>0</v>
      </c>
      <c r="U42" s="231">
        <f t="shared" si="72"/>
        <v>0</v>
      </c>
      <c r="V42" s="231">
        <f t="shared" si="72"/>
        <v>0</v>
      </c>
      <c r="W42" s="231">
        <f t="shared" si="72"/>
        <v>0</v>
      </c>
      <c r="X42" s="231">
        <f t="shared" si="72"/>
        <v>0</v>
      </c>
      <c r="Y42" s="231">
        <f t="shared" si="72"/>
        <v>0</v>
      </c>
      <c r="Z42" s="231">
        <f t="shared" si="72"/>
        <v>0</v>
      </c>
      <c r="AA42" s="231">
        <f t="shared" si="72"/>
        <v>0</v>
      </c>
      <c r="AB42" s="231">
        <f t="shared" si="72"/>
        <v>0</v>
      </c>
      <c r="AC42" s="231">
        <f t="shared" si="72"/>
        <v>0</v>
      </c>
      <c r="AD42" s="231">
        <f t="shared" si="72"/>
        <v>0</v>
      </c>
      <c r="AE42" s="231">
        <f t="shared" si="72"/>
        <v>0</v>
      </c>
      <c r="AF42" s="231">
        <f t="shared" si="72"/>
        <v>0</v>
      </c>
      <c r="AG42" s="231">
        <f t="shared" si="72"/>
        <v>0</v>
      </c>
      <c r="AH42" s="231">
        <f t="shared" si="72"/>
        <v>0</v>
      </c>
      <c r="AI42" s="231">
        <f t="shared" si="72"/>
        <v>0</v>
      </c>
      <c r="AJ42" s="231">
        <f t="shared" si="72"/>
        <v>0</v>
      </c>
      <c r="AK42" s="231">
        <f t="shared" si="72"/>
        <v>0</v>
      </c>
      <c r="AL42" s="231">
        <f t="shared" si="72"/>
        <v>0</v>
      </c>
      <c r="AM42" s="231">
        <f t="shared" si="72"/>
        <v>0</v>
      </c>
      <c r="AN42" s="231">
        <f t="shared" si="72"/>
        <v>0</v>
      </c>
      <c r="AO42" s="231">
        <f t="shared" si="72"/>
        <v>0</v>
      </c>
      <c r="AP42" s="231">
        <f t="shared" si="72"/>
        <v>0</v>
      </c>
      <c r="AQ42" s="231">
        <f t="shared" si="72"/>
        <v>0</v>
      </c>
      <c r="AR42" s="231">
        <f t="shared" si="72"/>
        <v>0</v>
      </c>
      <c r="AS42" s="231">
        <f t="shared" si="72"/>
        <v>0</v>
      </c>
      <c r="AT42" s="231">
        <f t="shared" si="72"/>
        <v>0</v>
      </c>
      <c r="AU42" s="231">
        <f t="shared" si="72"/>
        <v>0</v>
      </c>
      <c r="AV42" s="231">
        <f t="shared" si="72"/>
        <v>0</v>
      </c>
      <c r="AW42" s="231">
        <f t="shared" si="72"/>
        <v>0</v>
      </c>
      <c r="AX42" s="231">
        <f t="shared" si="72"/>
        <v>0</v>
      </c>
      <c r="AY42" s="231">
        <f t="shared" si="72"/>
        <v>0</v>
      </c>
      <c r="AZ42" s="231">
        <f t="shared" si="72"/>
        <v>0</v>
      </c>
      <c r="BA42" s="231">
        <f t="shared" si="72"/>
        <v>0</v>
      </c>
      <c r="BB42" s="231">
        <f t="shared" si="72"/>
        <v>0</v>
      </c>
      <c r="BC42" s="231">
        <f t="shared" si="72"/>
        <v>0</v>
      </c>
      <c r="BD42" s="231">
        <f t="shared" si="72"/>
        <v>0</v>
      </c>
      <c r="BE42" s="231">
        <f t="shared" si="72"/>
        <v>0</v>
      </c>
      <c r="BF42" s="231">
        <f t="shared" si="72"/>
        <v>0</v>
      </c>
      <c r="BG42" s="231">
        <f t="shared" si="72"/>
        <v>0</v>
      </c>
      <c r="BH42" s="231">
        <f t="shared" si="72"/>
        <v>0</v>
      </c>
      <c r="BI42" s="231">
        <f t="shared" si="72"/>
        <v>0</v>
      </c>
      <c r="BJ42" s="231">
        <f t="shared" si="72"/>
        <v>0</v>
      </c>
      <c r="BK42" s="231">
        <f t="shared" si="72"/>
        <v>0</v>
      </c>
      <c r="BL42" s="231">
        <f t="shared" si="72"/>
        <v>0</v>
      </c>
      <c r="BM42" s="231">
        <f t="shared" si="72"/>
        <v>0</v>
      </c>
      <c r="BN42" s="231">
        <f t="shared" si="72"/>
        <v>0</v>
      </c>
      <c r="BO42" s="231">
        <f t="shared" si="72"/>
        <v>0</v>
      </c>
      <c r="BP42" s="231">
        <f t="shared" si="72"/>
        <v>0</v>
      </c>
      <c r="BR42" s="232">
        <f t="shared" ref="BR42:DY42" si="73">+IF(I42&gt;0,1,0)</f>
        <v>0</v>
      </c>
      <c r="BS42" s="232">
        <f t="shared" si="73"/>
        <v>0</v>
      </c>
      <c r="BT42" s="232">
        <f t="shared" si="73"/>
        <v>0</v>
      </c>
      <c r="BU42" s="232">
        <f t="shared" si="73"/>
        <v>0</v>
      </c>
      <c r="BV42" s="232">
        <f t="shared" si="73"/>
        <v>0</v>
      </c>
      <c r="BW42" s="232">
        <f t="shared" si="73"/>
        <v>0</v>
      </c>
      <c r="BX42" s="232">
        <f t="shared" si="73"/>
        <v>0</v>
      </c>
      <c r="BY42" s="232">
        <f t="shared" si="73"/>
        <v>0</v>
      </c>
      <c r="BZ42" s="232">
        <f t="shared" si="73"/>
        <v>0</v>
      </c>
      <c r="CA42" s="232">
        <f t="shared" si="73"/>
        <v>0</v>
      </c>
      <c r="CB42" s="232">
        <f t="shared" si="73"/>
        <v>0</v>
      </c>
      <c r="CC42" s="232">
        <f t="shared" si="73"/>
        <v>0</v>
      </c>
      <c r="CD42" s="232">
        <f t="shared" si="73"/>
        <v>0</v>
      </c>
      <c r="CE42" s="232">
        <f t="shared" si="73"/>
        <v>0</v>
      </c>
      <c r="CF42" s="232">
        <f t="shared" si="73"/>
        <v>0</v>
      </c>
      <c r="CG42" s="232">
        <f t="shared" si="73"/>
        <v>0</v>
      </c>
      <c r="CH42" s="232">
        <f t="shared" si="73"/>
        <v>0</v>
      </c>
      <c r="CI42" s="232">
        <f t="shared" si="73"/>
        <v>0</v>
      </c>
      <c r="CJ42" s="232">
        <f t="shared" si="73"/>
        <v>0</v>
      </c>
      <c r="CK42" s="232">
        <f t="shared" si="73"/>
        <v>0</v>
      </c>
      <c r="CL42" s="232">
        <f t="shared" si="73"/>
        <v>0</v>
      </c>
      <c r="CM42" s="232">
        <f t="shared" si="73"/>
        <v>0</v>
      </c>
      <c r="CN42" s="232">
        <f t="shared" si="73"/>
        <v>0</v>
      </c>
      <c r="CO42" s="232">
        <f t="shared" si="73"/>
        <v>0</v>
      </c>
      <c r="CP42" s="232">
        <f t="shared" si="73"/>
        <v>0</v>
      </c>
      <c r="CQ42" s="232">
        <f t="shared" si="73"/>
        <v>0</v>
      </c>
      <c r="CR42" s="232">
        <f t="shared" si="73"/>
        <v>0</v>
      </c>
      <c r="CS42" s="232">
        <f t="shared" si="73"/>
        <v>0</v>
      </c>
      <c r="CT42" s="232">
        <f t="shared" si="73"/>
        <v>0</v>
      </c>
      <c r="CU42" s="232">
        <f t="shared" si="73"/>
        <v>0</v>
      </c>
      <c r="CV42" s="232">
        <f t="shared" si="73"/>
        <v>0</v>
      </c>
      <c r="CW42" s="232">
        <f t="shared" si="73"/>
        <v>0</v>
      </c>
      <c r="CX42" s="232">
        <f t="shared" si="73"/>
        <v>0</v>
      </c>
      <c r="CY42" s="232">
        <f t="shared" si="73"/>
        <v>0</v>
      </c>
      <c r="CZ42" s="232">
        <f t="shared" si="73"/>
        <v>0</v>
      </c>
      <c r="DA42" s="232">
        <f t="shared" si="73"/>
        <v>0</v>
      </c>
      <c r="DB42" s="232">
        <f t="shared" si="73"/>
        <v>0</v>
      </c>
      <c r="DC42" s="232">
        <f t="shared" si="73"/>
        <v>0</v>
      </c>
      <c r="DD42" s="232">
        <f t="shared" si="73"/>
        <v>0</v>
      </c>
      <c r="DE42" s="232">
        <f t="shared" si="73"/>
        <v>0</v>
      </c>
      <c r="DF42" s="232">
        <f t="shared" si="73"/>
        <v>0</v>
      </c>
      <c r="DG42" s="232">
        <f t="shared" si="73"/>
        <v>0</v>
      </c>
      <c r="DH42" s="232">
        <f t="shared" si="73"/>
        <v>0</v>
      </c>
      <c r="DI42" s="232">
        <f t="shared" si="73"/>
        <v>0</v>
      </c>
      <c r="DJ42" s="232">
        <f t="shared" si="73"/>
        <v>0</v>
      </c>
      <c r="DK42" s="232">
        <f t="shared" si="73"/>
        <v>0</v>
      </c>
      <c r="DL42" s="232">
        <f t="shared" si="73"/>
        <v>0</v>
      </c>
      <c r="DM42" s="232">
        <f t="shared" si="73"/>
        <v>0</v>
      </c>
      <c r="DN42" s="232">
        <f t="shared" si="73"/>
        <v>0</v>
      </c>
      <c r="DO42" s="232">
        <f t="shared" si="73"/>
        <v>0</v>
      </c>
      <c r="DP42" s="232">
        <f t="shared" si="73"/>
        <v>0</v>
      </c>
      <c r="DQ42" s="232">
        <f t="shared" si="73"/>
        <v>0</v>
      </c>
      <c r="DR42" s="232">
        <f t="shared" si="73"/>
        <v>0</v>
      </c>
      <c r="DS42" s="232">
        <f t="shared" si="73"/>
        <v>0</v>
      </c>
      <c r="DT42" s="232">
        <f t="shared" si="73"/>
        <v>0</v>
      </c>
      <c r="DU42" s="232">
        <f t="shared" si="73"/>
        <v>0</v>
      </c>
      <c r="DV42" s="232">
        <f t="shared" si="73"/>
        <v>0</v>
      </c>
      <c r="DW42" s="232">
        <f t="shared" si="73"/>
        <v>0</v>
      </c>
      <c r="DX42" s="232">
        <f t="shared" si="73"/>
        <v>0</v>
      </c>
      <c r="DY42" s="232">
        <f t="shared" si="73"/>
        <v>0</v>
      </c>
    </row>
    <row r="43" ht="14.25" customHeight="1">
      <c r="A43" s="212"/>
      <c r="B43" s="220" t="s">
        <v>471</v>
      </c>
      <c r="C43" s="219">
        <v>0.0</v>
      </c>
      <c r="D43" s="219">
        <v>0.0</v>
      </c>
      <c r="E43" s="220">
        <v>0.0</v>
      </c>
      <c r="F43" s="234">
        <v>0.0</v>
      </c>
      <c r="G43" s="229">
        <v>0.0</v>
      </c>
      <c r="H43" s="230">
        <v>0.0</v>
      </c>
      <c r="I43" s="231">
        <f t="shared" ref="I43:BP43" si="74">+IF(I$8&lt;$F43,0,IF(I$8&lt;$H43,$E43/12,$G43/12))*I$9</f>
        <v>0</v>
      </c>
      <c r="J43" s="231">
        <f t="shared" si="74"/>
        <v>0</v>
      </c>
      <c r="K43" s="231">
        <f t="shared" si="74"/>
        <v>0</v>
      </c>
      <c r="L43" s="231">
        <f t="shared" si="74"/>
        <v>0</v>
      </c>
      <c r="M43" s="231">
        <f t="shared" si="74"/>
        <v>0</v>
      </c>
      <c r="N43" s="231">
        <f t="shared" si="74"/>
        <v>0</v>
      </c>
      <c r="O43" s="231">
        <f t="shared" si="74"/>
        <v>0</v>
      </c>
      <c r="P43" s="231">
        <f t="shared" si="74"/>
        <v>0</v>
      </c>
      <c r="Q43" s="231">
        <f t="shared" si="74"/>
        <v>0</v>
      </c>
      <c r="R43" s="231">
        <f t="shared" si="74"/>
        <v>0</v>
      </c>
      <c r="S43" s="231">
        <f t="shared" si="74"/>
        <v>0</v>
      </c>
      <c r="T43" s="231">
        <f t="shared" si="74"/>
        <v>0</v>
      </c>
      <c r="U43" s="231">
        <f t="shared" si="74"/>
        <v>0</v>
      </c>
      <c r="V43" s="231">
        <f t="shared" si="74"/>
        <v>0</v>
      </c>
      <c r="W43" s="231">
        <f t="shared" si="74"/>
        <v>0</v>
      </c>
      <c r="X43" s="231">
        <f t="shared" si="74"/>
        <v>0</v>
      </c>
      <c r="Y43" s="231">
        <f t="shared" si="74"/>
        <v>0</v>
      </c>
      <c r="Z43" s="231">
        <f t="shared" si="74"/>
        <v>0</v>
      </c>
      <c r="AA43" s="231">
        <f t="shared" si="74"/>
        <v>0</v>
      </c>
      <c r="AB43" s="231">
        <f t="shared" si="74"/>
        <v>0</v>
      </c>
      <c r="AC43" s="231">
        <f t="shared" si="74"/>
        <v>0</v>
      </c>
      <c r="AD43" s="231">
        <f t="shared" si="74"/>
        <v>0</v>
      </c>
      <c r="AE43" s="231">
        <f t="shared" si="74"/>
        <v>0</v>
      </c>
      <c r="AF43" s="231">
        <f t="shared" si="74"/>
        <v>0</v>
      </c>
      <c r="AG43" s="231">
        <f t="shared" si="74"/>
        <v>0</v>
      </c>
      <c r="AH43" s="231">
        <f t="shared" si="74"/>
        <v>0</v>
      </c>
      <c r="AI43" s="231">
        <f t="shared" si="74"/>
        <v>0</v>
      </c>
      <c r="AJ43" s="231">
        <f t="shared" si="74"/>
        <v>0</v>
      </c>
      <c r="AK43" s="231">
        <f t="shared" si="74"/>
        <v>0</v>
      </c>
      <c r="AL43" s="231">
        <f t="shared" si="74"/>
        <v>0</v>
      </c>
      <c r="AM43" s="231">
        <f t="shared" si="74"/>
        <v>0</v>
      </c>
      <c r="AN43" s="231">
        <f t="shared" si="74"/>
        <v>0</v>
      </c>
      <c r="AO43" s="231">
        <f t="shared" si="74"/>
        <v>0</v>
      </c>
      <c r="AP43" s="231">
        <f t="shared" si="74"/>
        <v>0</v>
      </c>
      <c r="AQ43" s="231">
        <f t="shared" si="74"/>
        <v>0</v>
      </c>
      <c r="AR43" s="231">
        <f t="shared" si="74"/>
        <v>0</v>
      </c>
      <c r="AS43" s="231">
        <f t="shared" si="74"/>
        <v>0</v>
      </c>
      <c r="AT43" s="231">
        <f t="shared" si="74"/>
        <v>0</v>
      </c>
      <c r="AU43" s="231">
        <f t="shared" si="74"/>
        <v>0</v>
      </c>
      <c r="AV43" s="231">
        <f t="shared" si="74"/>
        <v>0</v>
      </c>
      <c r="AW43" s="231">
        <f t="shared" si="74"/>
        <v>0</v>
      </c>
      <c r="AX43" s="231">
        <f t="shared" si="74"/>
        <v>0</v>
      </c>
      <c r="AY43" s="231">
        <f t="shared" si="74"/>
        <v>0</v>
      </c>
      <c r="AZ43" s="231">
        <f t="shared" si="74"/>
        <v>0</v>
      </c>
      <c r="BA43" s="231">
        <f t="shared" si="74"/>
        <v>0</v>
      </c>
      <c r="BB43" s="231">
        <f t="shared" si="74"/>
        <v>0</v>
      </c>
      <c r="BC43" s="231">
        <f t="shared" si="74"/>
        <v>0</v>
      </c>
      <c r="BD43" s="231">
        <f t="shared" si="74"/>
        <v>0</v>
      </c>
      <c r="BE43" s="231">
        <f t="shared" si="74"/>
        <v>0</v>
      </c>
      <c r="BF43" s="231">
        <f t="shared" si="74"/>
        <v>0</v>
      </c>
      <c r="BG43" s="231">
        <f t="shared" si="74"/>
        <v>0</v>
      </c>
      <c r="BH43" s="231">
        <f t="shared" si="74"/>
        <v>0</v>
      </c>
      <c r="BI43" s="231">
        <f t="shared" si="74"/>
        <v>0</v>
      </c>
      <c r="BJ43" s="231">
        <f t="shared" si="74"/>
        <v>0</v>
      </c>
      <c r="BK43" s="231">
        <f t="shared" si="74"/>
        <v>0</v>
      </c>
      <c r="BL43" s="231">
        <f t="shared" si="74"/>
        <v>0</v>
      </c>
      <c r="BM43" s="231">
        <f t="shared" si="74"/>
        <v>0</v>
      </c>
      <c r="BN43" s="231">
        <f t="shared" si="74"/>
        <v>0</v>
      </c>
      <c r="BO43" s="231">
        <f t="shared" si="74"/>
        <v>0</v>
      </c>
      <c r="BP43" s="231">
        <f t="shared" si="74"/>
        <v>0</v>
      </c>
      <c r="BR43" s="232">
        <f t="shared" ref="BR43:DY43" si="75">+IF(I43&gt;0,1,0)</f>
        <v>0</v>
      </c>
      <c r="BS43" s="232">
        <f t="shared" si="75"/>
        <v>0</v>
      </c>
      <c r="BT43" s="232">
        <f t="shared" si="75"/>
        <v>0</v>
      </c>
      <c r="BU43" s="232">
        <f t="shared" si="75"/>
        <v>0</v>
      </c>
      <c r="BV43" s="232">
        <f t="shared" si="75"/>
        <v>0</v>
      </c>
      <c r="BW43" s="232">
        <f t="shared" si="75"/>
        <v>0</v>
      </c>
      <c r="BX43" s="232">
        <f t="shared" si="75"/>
        <v>0</v>
      </c>
      <c r="BY43" s="232">
        <f t="shared" si="75"/>
        <v>0</v>
      </c>
      <c r="BZ43" s="232">
        <f t="shared" si="75"/>
        <v>0</v>
      </c>
      <c r="CA43" s="232">
        <f t="shared" si="75"/>
        <v>0</v>
      </c>
      <c r="CB43" s="232">
        <f t="shared" si="75"/>
        <v>0</v>
      </c>
      <c r="CC43" s="232">
        <f t="shared" si="75"/>
        <v>0</v>
      </c>
      <c r="CD43" s="232">
        <f t="shared" si="75"/>
        <v>0</v>
      </c>
      <c r="CE43" s="232">
        <f t="shared" si="75"/>
        <v>0</v>
      </c>
      <c r="CF43" s="232">
        <f t="shared" si="75"/>
        <v>0</v>
      </c>
      <c r="CG43" s="232">
        <f t="shared" si="75"/>
        <v>0</v>
      </c>
      <c r="CH43" s="232">
        <f t="shared" si="75"/>
        <v>0</v>
      </c>
      <c r="CI43" s="232">
        <f t="shared" si="75"/>
        <v>0</v>
      </c>
      <c r="CJ43" s="232">
        <f t="shared" si="75"/>
        <v>0</v>
      </c>
      <c r="CK43" s="232">
        <f t="shared" si="75"/>
        <v>0</v>
      </c>
      <c r="CL43" s="232">
        <f t="shared" si="75"/>
        <v>0</v>
      </c>
      <c r="CM43" s="232">
        <f t="shared" si="75"/>
        <v>0</v>
      </c>
      <c r="CN43" s="232">
        <f t="shared" si="75"/>
        <v>0</v>
      </c>
      <c r="CO43" s="232">
        <f t="shared" si="75"/>
        <v>0</v>
      </c>
      <c r="CP43" s="232">
        <f t="shared" si="75"/>
        <v>0</v>
      </c>
      <c r="CQ43" s="232">
        <f t="shared" si="75"/>
        <v>0</v>
      </c>
      <c r="CR43" s="232">
        <f t="shared" si="75"/>
        <v>0</v>
      </c>
      <c r="CS43" s="232">
        <f t="shared" si="75"/>
        <v>0</v>
      </c>
      <c r="CT43" s="232">
        <f t="shared" si="75"/>
        <v>0</v>
      </c>
      <c r="CU43" s="232">
        <f t="shared" si="75"/>
        <v>0</v>
      </c>
      <c r="CV43" s="232">
        <f t="shared" si="75"/>
        <v>0</v>
      </c>
      <c r="CW43" s="232">
        <f t="shared" si="75"/>
        <v>0</v>
      </c>
      <c r="CX43" s="232">
        <f t="shared" si="75"/>
        <v>0</v>
      </c>
      <c r="CY43" s="232">
        <f t="shared" si="75"/>
        <v>0</v>
      </c>
      <c r="CZ43" s="232">
        <f t="shared" si="75"/>
        <v>0</v>
      </c>
      <c r="DA43" s="232">
        <f t="shared" si="75"/>
        <v>0</v>
      </c>
      <c r="DB43" s="232">
        <f t="shared" si="75"/>
        <v>0</v>
      </c>
      <c r="DC43" s="232">
        <f t="shared" si="75"/>
        <v>0</v>
      </c>
      <c r="DD43" s="232">
        <f t="shared" si="75"/>
        <v>0</v>
      </c>
      <c r="DE43" s="232">
        <f t="shared" si="75"/>
        <v>0</v>
      </c>
      <c r="DF43" s="232">
        <f t="shared" si="75"/>
        <v>0</v>
      </c>
      <c r="DG43" s="232">
        <f t="shared" si="75"/>
        <v>0</v>
      </c>
      <c r="DH43" s="232">
        <f t="shared" si="75"/>
        <v>0</v>
      </c>
      <c r="DI43" s="232">
        <f t="shared" si="75"/>
        <v>0</v>
      </c>
      <c r="DJ43" s="232">
        <f t="shared" si="75"/>
        <v>0</v>
      </c>
      <c r="DK43" s="232">
        <f t="shared" si="75"/>
        <v>0</v>
      </c>
      <c r="DL43" s="232">
        <f t="shared" si="75"/>
        <v>0</v>
      </c>
      <c r="DM43" s="232">
        <f t="shared" si="75"/>
        <v>0</v>
      </c>
      <c r="DN43" s="232">
        <f t="shared" si="75"/>
        <v>0</v>
      </c>
      <c r="DO43" s="232">
        <f t="shared" si="75"/>
        <v>0</v>
      </c>
      <c r="DP43" s="232">
        <f t="shared" si="75"/>
        <v>0</v>
      </c>
      <c r="DQ43" s="232">
        <f t="shared" si="75"/>
        <v>0</v>
      </c>
      <c r="DR43" s="232">
        <f t="shared" si="75"/>
        <v>0</v>
      </c>
      <c r="DS43" s="232">
        <f t="shared" si="75"/>
        <v>0</v>
      </c>
      <c r="DT43" s="232">
        <f t="shared" si="75"/>
        <v>0</v>
      </c>
      <c r="DU43" s="232">
        <f t="shared" si="75"/>
        <v>0</v>
      </c>
      <c r="DV43" s="232">
        <f t="shared" si="75"/>
        <v>0</v>
      </c>
      <c r="DW43" s="232">
        <f t="shared" si="75"/>
        <v>0</v>
      </c>
      <c r="DX43" s="232">
        <f t="shared" si="75"/>
        <v>0</v>
      </c>
      <c r="DY43" s="232">
        <f t="shared" si="75"/>
        <v>0</v>
      </c>
    </row>
    <row r="44" ht="14.25" customHeight="1">
      <c r="A44" s="212"/>
      <c r="B44" s="220" t="s">
        <v>471</v>
      </c>
      <c r="C44" s="219">
        <v>0.0</v>
      </c>
      <c r="D44" s="219">
        <v>0.0</v>
      </c>
      <c r="E44" s="220">
        <v>0.0</v>
      </c>
      <c r="F44" s="234">
        <v>0.0</v>
      </c>
      <c r="G44" s="229">
        <v>0.0</v>
      </c>
      <c r="H44" s="230">
        <v>0.0</v>
      </c>
      <c r="I44" s="231">
        <f t="shared" ref="I44:BP44" si="76">+IF(I$8&lt;$F44,0,IF(I$8&lt;$H44,$E44/12,$G44/12))*I$9</f>
        <v>0</v>
      </c>
      <c r="J44" s="231">
        <f t="shared" si="76"/>
        <v>0</v>
      </c>
      <c r="K44" s="231">
        <f t="shared" si="76"/>
        <v>0</v>
      </c>
      <c r="L44" s="231">
        <f t="shared" si="76"/>
        <v>0</v>
      </c>
      <c r="M44" s="231">
        <f t="shared" si="76"/>
        <v>0</v>
      </c>
      <c r="N44" s="231">
        <f t="shared" si="76"/>
        <v>0</v>
      </c>
      <c r="O44" s="231">
        <f t="shared" si="76"/>
        <v>0</v>
      </c>
      <c r="P44" s="231">
        <f t="shared" si="76"/>
        <v>0</v>
      </c>
      <c r="Q44" s="231">
        <f t="shared" si="76"/>
        <v>0</v>
      </c>
      <c r="R44" s="231">
        <f t="shared" si="76"/>
        <v>0</v>
      </c>
      <c r="S44" s="231">
        <f t="shared" si="76"/>
        <v>0</v>
      </c>
      <c r="T44" s="231">
        <f t="shared" si="76"/>
        <v>0</v>
      </c>
      <c r="U44" s="231">
        <f t="shared" si="76"/>
        <v>0</v>
      </c>
      <c r="V44" s="231">
        <f t="shared" si="76"/>
        <v>0</v>
      </c>
      <c r="W44" s="231">
        <f t="shared" si="76"/>
        <v>0</v>
      </c>
      <c r="X44" s="231">
        <f t="shared" si="76"/>
        <v>0</v>
      </c>
      <c r="Y44" s="231">
        <f t="shared" si="76"/>
        <v>0</v>
      </c>
      <c r="Z44" s="231">
        <f t="shared" si="76"/>
        <v>0</v>
      </c>
      <c r="AA44" s="231">
        <f t="shared" si="76"/>
        <v>0</v>
      </c>
      <c r="AB44" s="231">
        <f t="shared" si="76"/>
        <v>0</v>
      </c>
      <c r="AC44" s="231">
        <f t="shared" si="76"/>
        <v>0</v>
      </c>
      <c r="AD44" s="231">
        <f t="shared" si="76"/>
        <v>0</v>
      </c>
      <c r="AE44" s="231">
        <f t="shared" si="76"/>
        <v>0</v>
      </c>
      <c r="AF44" s="231">
        <f t="shared" si="76"/>
        <v>0</v>
      </c>
      <c r="AG44" s="231">
        <f t="shared" si="76"/>
        <v>0</v>
      </c>
      <c r="AH44" s="231">
        <f t="shared" si="76"/>
        <v>0</v>
      </c>
      <c r="AI44" s="231">
        <f t="shared" si="76"/>
        <v>0</v>
      </c>
      <c r="AJ44" s="231">
        <f t="shared" si="76"/>
        <v>0</v>
      </c>
      <c r="AK44" s="231">
        <f t="shared" si="76"/>
        <v>0</v>
      </c>
      <c r="AL44" s="231">
        <f t="shared" si="76"/>
        <v>0</v>
      </c>
      <c r="AM44" s="231">
        <f t="shared" si="76"/>
        <v>0</v>
      </c>
      <c r="AN44" s="231">
        <f t="shared" si="76"/>
        <v>0</v>
      </c>
      <c r="AO44" s="231">
        <f t="shared" si="76"/>
        <v>0</v>
      </c>
      <c r="AP44" s="231">
        <f t="shared" si="76"/>
        <v>0</v>
      </c>
      <c r="AQ44" s="231">
        <f t="shared" si="76"/>
        <v>0</v>
      </c>
      <c r="AR44" s="231">
        <f t="shared" si="76"/>
        <v>0</v>
      </c>
      <c r="AS44" s="231">
        <f t="shared" si="76"/>
        <v>0</v>
      </c>
      <c r="AT44" s="231">
        <f t="shared" si="76"/>
        <v>0</v>
      </c>
      <c r="AU44" s="231">
        <f t="shared" si="76"/>
        <v>0</v>
      </c>
      <c r="AV44" s="231">
        <f t="shared" si="76"/>
        <v>0</v>
      </c>
      <c r="AW44" s="231">
        <f t="shared" si="76"/>
        <v>0</v>
      </c>
      <c r="AX44" s="231">
        <f t="shared" si="76"/>
        <v>0</v>
      </c>
      <c r="AY44" s="231">
        <f t="shared" si="76"/>
        <v>0</v>
      </c>
      <c r="AZ44" s="231">
        <f t="shared" si="76"/>
        <v>0</v>
      </c>
      <c r="BA44" s="231">
        <f t="shared" si="76"/>
        <v>0</v>
      </c>
      <c r="BB44" s="231">
        <f t="shared" si="76"/>
        <v>0</v>
      </c>
      <c r="BC44" s="231">
        <f t="shared" si="76"/>
        <v>0</v>
      </c>
      <c r="BD44" s="231">
        <f t="shared" si="76"/>
        <v>0</v>
      </c>
      <c r="BE44" s="231">
        <f t="shared" si="76"/>
        <v>0</v>
      </c>
      <c r="BF44" s="231">
        <f t="shared" si="76"/>
        <v>0</v>
      </c>
      <c r="BG44" s="231">
        <f t="shared" si="76"/>
        <v>0</v>
      </c>
      <c r="BH44" s="231">
        <f t="shared" si="76"/>
        <v>0</v>
      </c>
      <c r="BI44" s="231">
        <f t="shared" si="76"/>
        <v>0</v>
      </c>
      <c r="BJ44" s="231">
        <f t="shared" si="76"/>
        <v>0</v>
      </c>
      <c r="BK44" s="231">
        <f t="shared" si="76"/>
        <v>0</v>
      </c>
      <c r="BL44" s="231">
        <f t="shared" si="76"/>
        <v>0</v>
      </c>
      <c r="BM44" s="231">
        <f t="shared" si="76"/>
        <v>0</v>
      </c>
      <c r="BN44" s="231">
        <f t="shared" si="76"/>
        <v>0</v>
      </c>
      <c r="BO44" s="231">
        <f t="shared" si="76"/>
        <v>0</v>
      </c>
      <c r="BP44" s="231">
        <f t="shared" si="76"/>
        <v>0</v>
      </c>
      <c r="BR44" s="232">
        <f t="shared" ref="BR44:DY44" si="77">+IF(I44&gt;0,1,0)</f>
        <v>0</v>
      </c>
      <c r="BS44" s="232">
        <f t="shared" si="77"/>
        <v>0</v>
      </c>
      <c r="BT44" s="232">
        <f t="shared" si="77"/>
        <v>0</v>
      </c>
      <c r="BU44" s="232">
        <f t="shared" si="77"/>
        <v>0</v>
      </c>
      <c r="BV44" s="232">
        <f t="shared" si="77"/>
        <v>0</v>
      </c>
      <c r="BW44" s="232">
        <f t="shared" si="77"/>
        <v>0</v>
      </c>
      <c r="BX44" s="232">
        <f t="shared" si="77"/>
        <v>0</v>
      </c>
      <c r="BY44" s="232">
        <f t="shared" si="77"/>
        <v>0</v>
      </c>
      <c r="BZ44" s="232">
        <f t="shared" si="77"/>
        <v>0</v>
      </c>
      <c r="CA44" s="232">
        <f t="shared" si="77"/>
        <v>0</v>
      </c>
      <c r="CB44" s="232">
        <f t="shared" si="77"/>
        <v>0</v>
      </c>
      <c r="CC44" s="232">
        <f t="shared" si="77"/>
        <v>0</v>
      </c>
      <c r="CD44" s="232">
        <f t="shared" si="77"/>
        <v>0</v>
      </c>
      <c r="CE44" s="232">
        <f t="shared" si="77"/>
        <v>0</v>
      </c>
      <c r="CF44" s="232">
        <f t="shared" si="77"/>
        <v>0</v>
      </c>
      <c r="CG44" s="232">
        <f t="shared" si="77"/>
        <v>0</v>
      </c>
      <c r="CH44" s="232">
        <f t="shared" si="77"/>
        <v>0</v>
      </c>
      <c r="CI44" s="232">
        <f t="shared" si="77"/>
        <v>0</v>
      </c>
      <c r="CJ44" s="232">
        <f t="shared" si="77"/>
        <v>0</v>
      </c>
      <c r="CK44" s="232">
        <f t="shared" si="77"/>
        <v>0</v>
      </c>
      <c r="CL44" s="232">
        <f t="shared" si="77"/>
        <v>0</v>
      </c>
      <c r="CM44" s="232">
        <f t="shared" si="77"/>
        <v>0</v>
      </c>
      <c r="CN44" s="232">
        <f t="shared" si="77"/>
        <v>0</v>
      </c>
      <c r="CO44" s="232">
        <f t="shared" si="77"/>
        <v>0</v>
      </c>
      <c r="CP44" s="232">
        <f t="shared" si="77"/>
        <v>0</v>
      </c>
      <c r="CQ44" s="232">
        <f t="shared" si="77"/>
        <v>0</v>
      </c>
      <c r="CR44" s="232">
        <f t="shared" si="77"/>
        <v>0</v>
      </c>
      <c r="CS44" s="232">
        <f t="shared" si="77"/>
        <v>0</v>
      </c>
      <c r="CT44" s="232">
        <f t="shared" si="77"/>
        <v>0</v>
      </c>
      <c r="CU44" s="232">
        <f t="shared" si="77"/>
        <v>0</v>
      </c>
      <c r="CV44" s="232">
        <f t="shared" si="77"/>
        <v>0</v>
      </c>
      <c r="CW44" s="232">
        <f t="shared" si="77"/>
        <v>0</v>
      </c>
      <c r="CX44" s="232">
        <f t="shared" si="77"/>
        <v>0</v>
      </c>
      <c r="CY44" s="232">
        <f t="shared" si="77"/>
        <v>0</v>
      </c>
      <c r="CZ44" s="232">
        <f t="shared" si="77"/>
        <v>0</v>
      </c>
      <c r="DA44" s="232">
        <f t="shared" si="77"/>
        <v>0</v>
      </c>
      <c r="DB44" s="232">
        <f t="shared" si="77"/>
        <v>0</v>
      </c>
      <c r="DC44" s="232">
        <f t="shared" si="77"/>
        <v>0</v>
      </c>
      <c r="DD44" s="232">
        <f t="shared" si="77"/>
        <v>0</v>
      </c>
      <c r="DE44" s="232">
        <f t="shared" si="77"/>
        <v>0</v>
      </c>
      <c r="DF44" s="232">
        <f t="shared" si="77"/>
        <v>0</v>
      </c>
      <c r="DG44" s="232">
        <f t="shared" si="77"/>
        <v>0</v>
      </c>
      <c r="DH44" s="232">
        <f t="shared" si="77"/>
        <v>0</v>
      </c>
      <c r="DI44" s="232">
        <f t="shared" si="77"/>
        <v>0</v>
      </c>
      <c r="DJ44" s="232">
        <f t="shared" si="77"/>
        <v>0</v>
      </c>
      <c r="DK44" s="232">
        <f t="shared" si="77"/>
        <v>0</v>
      </c>
      <c r="DL44" s="232">
        <f t="shared" si="77"/>
        <v>0</v>
      </c>
      <c r="DM44" s="232">
        <f t="shared" si="77"/>
        <v>0</v>
      </c>
      <c r="DN44" s="232">
        <f t="shared" si="77"/>
        <v>0</v>
      </c>
      <c r="DO44" s="232">
        <f t="shared" si="77"/>
        <v>0</v>
      </c>
      <c r="DP44" s="232">
        <f t="shared" si="77"/>
        <v>0</v>
      </c>
      <c r="DQ44" s="232">
        <f t="shared" si="77"/>
        <v>0</v>
      </c>
      <c r="DR44" s="232">
        <f t="shared" si="77"/>
        <v>0</v>
      </c>
      <c r="DS44" s="232">
        <f t="shared" si="77"/>
        <v>0</v>
      </c>
      <c r="DT44" s="232">
        <f t="shared" si="77"/>
        <v>0</v>
      </c>
      <c r="DU44" s="232">
        <f t="shared" si="77"/>
        <v>0</v>
      </c>
      <c r="DV44" s="232">
        <f t="shared" si="77"/>
        <v>0</v>
      </c>
      <c r="DW44" s="232">
        <f t="shared" si="77"/>
        <v>0</v>
      </c>
      <c r="DX44" s="232">
        <f t="shared" si="77"/>
        <v>0</v>
      </c>
      <c r="DY44" s="232">
        <f t="shared" si="77"/>
        <v>0</v>
      </c>
    </row>
    <row r="45" ht="14.25" customHeight="1">
      <c r="A45" s="212"/>
      <c r="B45" s="220" t="s">
        <v>471</v>
      </c>
      <c r="C45" s="219">
        <v>0.0</v>
      </c>
      <c r="D45" s="219">
        <v>0.0</v>
      </c>
      <c r="E45" s="220">
        <v>0.0</v>
      </c>
      <c r="F45" s="234">
        <v>0.0</v>
      </c>
      <c r="G45" s="229">
        <v>0.0</v>
      </c>
      <c r="H45" s="230">
        <v>0.0</v>
      </c>
      <c r="I45" s="231">
        <f t="shared" ref="I45:BP45" si="78">+IF(I$8&lt;$F45,0,IF(I$8&lt;$H45,$E45/12,$G45/12))*I$9</f>
        <v>0</v>
      </c>
      <c r="J45" s="231">
        <f t="shared" si="78"/>
        <v>0</v>
      </c>
      <c r="K45" s="231">
        <f t="shared" si="78"/>
        <v>0</v>
      </c>
      <c r="L45" s="231">
        <f t="shared" si="78"/>
        <v>0</v>
      </c>
      <c r="M45" s="231">
        <f t="shared" si="78"/>
        <v>0</v>
      </c>
      <c r="N45" s="231">
        <f t="shared" si="78"/>
        <v>0</v>
      </c>
      <c r="O45" s="231">
        <f t="shared" si="78"/>
        <v>0</v>
      </c>
      <c r="P45" s="231">
        <f t="shared" si="78"/>
        <v>0</v>
      </c>
      <c r="Q45" s="231">
        <f t="shared" si="78"/>
        <v>0</v>
      </c>
      <c r="R45" s="231">
        <f t="shared" si="78"/>
        <v>0</v>
      </c>
      <c r="S45" s="231">
        <f t="shared" si="78"/>
        <v>0</v>
      </c>
      <c r="T45" s="231">
        <f t="shared" si="78"/>
        <v>0</v>
      </c>
      <c r="U45" s="231">
        <f t="shared" si="78"/>
        <v>0</v>
      </c>
      <c r="V45" s="231">
        <f t="shared" si="78"/>
        <v>0</v>
      </c>
      <c r="W45" s="231">
        <f t="shared" si="78"/>
        <v>0</v>
      </c>
      <c r="X45" s="231">
        <f t="shared" si="78"/>
        <v>0</v>
      </c>
      <c r="Y45" s="231">
        <f t="shared" si="78"/>
        <v>0</v>
      </c>
      <c r="Z45" s="231">
        <f t="shared" si="78"/>
        <v>0</v>
      </c>
      <c r="AA45" s="231">
        <f t="shared" si="78"/>
        <v>0</v>
      </c>
      <c r="AB45" s="231">
        <f t="shared" si="78"/>
        <v>0</v>
      </c>
      <c r="AC45" s="231">
        <f t="shared" si="78"/>
        <v>0</v>
      </c>
      <c r="AD45" s="231">
        <f t="shared" si="78"/>
        <v>0</v>
      </c>
      <c r="AE45" s="231">
        <f t="shared" si="78"/>
        <v>0</v>
      </c>
      <c r="AF45" s="231">
        <f t="shared" si="78"/>
        <v>0</v>
      </c>
      <c r="AG45" s="231">
        <f t="shared" si="78"/>
        <v>0</v>
      </c>
      <c r="AH45" s="231">
        <f t="shared" si="78"/>
        <v>0</v>
      </c>
      <c r="AI45" s="231">
        <f t="shared" si="78"/>
        <v>0</v>
      </c>
      <c r="AJ45" s="231">
        <f t="shared" si="78"/>
        <v>0</v>
      </c>
      <c r="AK45" s="231">
        <f t="shared" si="78"/>
        <v>0</v>
      </c>
      <c r="AL45" s="231">
        <f t="shared" si="78"/>
        <v>0</v>
      </c>
      <c r="AM45" s="231">
        <f t="shared" si="78"/>
        <v>0</v>
      </c>
      <c r="AN45" s="231">
        <f t="shared" si="78"/>
        <v>0</v>
      </c>
      <c r="AO45" s="231">
        <f t="shared" si="78"/>
        <v>0</v>
      </c>
      <c r="AP45" s="231">
        <f t="shared" si="78"/>
        <v>0</v>
      </c>
      <c r="AQ45" s="231">
        <f t="shared" si="78"/>
        <v>0</v>
      </c>
      <c r="AR45" s="231">
        <f t="shared" si="78"/>
        <v>0</v>
      </c>
      <c r="AS45" s="231">
        <f t="shared" si="78"/>
        <v>0</v>
      </c>
      <c r="AT45" s="231">
        <f t="shared" si="78"/>
        <v>0</v>
      </c>
      <c r="AU45" s="231">
        <f t="shared" si="78"/>
        <v>0</v>
      </c>
      <c r="AV45" s="231">
        <f t="shared" si="78"/>
        <v>0</v>
      </c>
      <c r="AW45" s="231">
        <f t="shared" si="78"/>
        <v>0</v>
      </c>
      <c r="AX45" s="231">
        <f t="shared" si="78"/>
        <v>0</v>
      </c>
      <c r="AY45" s="231">
        <f t="shared" si="78"/>
        <v>0</v>
      </c>
      <c r="AZ45" s="231">
        <f t="shared" si="78"/>
        <v>0</v>
      </c>
      <c r="BA45" s="231">
        <f t="shared" si="78"/>
        <v>0</v>
      </c>
      <c r="BB45" s="231">
        <f t="shared" si="78"/>
        <v>0</v>
      </c>
      <c r="BC45" s="231">
        <f t="shared" si="78"/>
        <v>0</v>
      </c>
      <c r="BD45" s="231">
        <f t="shared" si="78"/>
        <v>0</v>
      </c>
      <c r="BE45" s="231">
        <f t="shared" si="78"/>
        <v>0</v>
      </c>
      <c r="BF45" s="231">
        <f t="shared" si="78"/>
        <v>0</v>
      </c>
      <c r="BG45" s="231">
        <f t="shared" si="78"/>
        <v>0</v>
      </c>
      <c r="BH45" s="231">
        <f t="shared" si="78"/>
        <v>0</v>
      </c>
      <c r="BI45" s="231">
        <f t="shared" si="78"/>
        <v>0</v>
      </c>
      <c r="BJ45" s="231">
        <f t="shared" si="78"/>
        <v>0</v>
      </c>
      <c r="BK45" s="231">
        <f t="shared" si="78"/>
        <v>0</v>
      </c>
      <c r="BL45" s="231">
        <f t="shared" si="78"/>
        <v>0</v>
      </c>
      <c r="BM45" s="231">
        <f t="shared" si="78"/>
        <v>0</v>
      </c>
      <c r="BN45" s="231">
        <f t="shared" si="78"/>
        <v>0</v>
      </c>
      <c r="BO45" s="231">
        <f t="shared" si="78"/>
        <v>0</v>
      </c>
      <c r="BP45" s="231">
        <f t="shared" si="78"/>
        <v>0</v>
      </c>
      <c r="BR45" s="232">
        <f t="shared" ref="BR45:DY45" si="79">+IF(I45&gt;0,1,0)</f>
        <v>0</v>
      </c>
      <c r="BS45" s="232">
        <f t="shared" si="79"/>
        <v>0</v>
      </c>
      <c r="BT45" s="232">
        <f t="shared" si="79"/>
        <v>0</v>
      </c>
      <c r="BU45" s="232">
        <f t="shared" si="79"/>
        <v>0</v>
      </c>
      <c r="BV45" s="232">
        <f t="shared" si="79"/>
        <v>0</v>
      </c>
      <c r="BW45" s="232">
        <f t="shared" si="79"/>
        <v>0</v>
      </c>
      <c r="BX45" s="232">
        <f t="shared" si="79"/>
        <v>0</v>
      </c>
      <c r="BY45" s="232">
        <f t="shared" si="79"/>
        <v>0</v>
      </c>
      <c r="BZ45" s="232">
        <f t="shared" si="79"/>
        <v>0</v>
      </c>
      <c r="CA45" s="232">
        <f t="shared" si="79"/>
        <v>0</v>
      </c>
      <c r="CB45" s="232">
        <f t="shared" si="79"/>
        <v>0</v>
      </c>
      <c r="CC45" s="232">
        <f t="shared" si="79"/>
        <v>0</v>
      </c>
      <c r="CD45" s="232">
        <f t="shared" si="79"/>
        <v>0</v>
      </c>
      <c r="CE45" s="232">
        <f t="shared" si="79"/>
        <v>0</v>
      </c>
      <c r="CF45" s="232">
        <f t="shared" si="79"/>
        <v>0</v>
      </c>
      <c r="CG45" s="232">
        <f t="shared" si="79"/>
        <v>0</v>
      </c>
      <c r="CH45" s="232">
        <f t="shared" si="79"/>
        <v>0</v>
      </c>
      <c r="CI45" s="232">
        <f t="shared" si="79"/>
        <v>0</v>
      </c>
      <c r="CJ45" s="232">
        <f t="shared" si="79"/>
        <v>0</v>
      </c>
      <c r="CK45" s="232">
        <f t="shared" si="79"/>
        <v>0</v>
      </c>
      <c r="CL45" s="232">
        <f t="shared" si="79"/>
        <v>0</v>
      </c>
      <c r="CM45" s="232">
        <f t="shared" si="79"/>
        <v>0</v>
      </c>
      <c r="CN45" s="232">
        <f t="shared" si="79"/>
        <v>0</v>
      </c>
      <c r="CO45" s="232">
        <f t="shared" si="79"/>
        <v>0</v>
      </c>
      <c r="CP45" s="232">
        <f t="shared" si="79"/>
        <v>0</v>
      </c>
      <c r="CQ45" s="232">
        <f t="shared" si="79"/>
        <v>0</v>
      </c>
      <c r="CR45" s="232">
        <f t="shared" si="79"/>
        <v>0</v>
      </c>
      <c r="CS45" s="232">
        <f t="shared" si="79"/>
        <v>0</v>
      </c>
      <c r="CT45" s="232">
        <f t="shared" si="79"/>
        <v>0</v>
      </c>
      <c r="CU45" s="232">
        <f t="shared" si="79"/>
        <v>0</v>
      </c>
      <c r="CV45" s="232">
        <f t="shared" si="79"/>
        <v>0</v>
      </c>
      <c r="CW45" s="232">
        <f t="shared" si="79"/>
        <v>0</v>
      </c>
      <c r="CX45" s="232">
        <f t="shared" si="79"/>
        <v>0</v>
      </c>
      <c r="CY45" s="232">
        <f t="shared" si="79"/>
        <v>0</v>
      </c>
      <c r="CZ45" s="232">
        <f t="shared" si="79"/>
        <v>0</v>
      </c>
      <c r="DA45" s="232">
        <f t="shared" si="79"/>
        <v>0</v>
      </c>
      <c r="DB45" s="232">
        <f t="shared" si="79"/>
        <v>0</v>
      </c>
      <c r="DC45" s="232">
        <f t="shared" si="79"/>
        <v>0</v>
      </c>
      <c r="DD45" s="232">
        <f t="shared" si="79"/>
        <v>0</v>
      </c>
      <c r="DE45" s="232">
        <f t="shared" si="79"/>
        <v>0</v>
      </c>
      <c r="DF45" s="232">
        <f t="shared" si="79"/>
        <v>0</v>
      </c>
      <c r="DG45" s="232">
        <f t="shared" si="79"/>
        <v>0</v>
      </c>
      <c r="DH45" s="232">
        <f t="shared" si="79"/>
        <v>0</v>
      </c>
      <c r="DI45" s="232">
        <f t="shared" si="79"/>
        <v>0</v>
      </c>
      <c r="DJ45" s="232">
        <f t="shared" si="79"/>
        <v>0</v>
      </c>
      <c r="DK45" s="232">
        <f t="shared" si="79"/>
        <v>0</v>
      </c>
      <c r="DL45" s="232">
        <f t="shared" si="79"/>
        <v>0</v>
      </c>
      <c r="DM45" s="232">
        <f t="shared" si="79"/>
        <v>0</v>
      </c>
      <c r="DN45" s="232">
        <f t="shared" si="79"/>
        <v>0</v>
      </c>
      <c r="DO45" s="232">
        <f t="shared" si="79"/>
        <v>0</v>
      </c>
      <c r="DP45" s="232">
        <f t="shared" si="79"/>
        <v>0</v>
      </c>
      <c r="DQ45" s="232">
        <f t="shared" si="79"/>
        <v>0</v>
      </c>
      <c r="DR45" s="232">
        <f t="shared" si="79"/>
        <v>0</v>
      </c>
      <c r="DS45" s="232">
        <f t="shared" si="79"/>
        <v>0</v>
      </c>
      <c r="DT45" s="232">
        <f t="shared" si="79"/>
        <v>0</v>
      </c>
      <c r="DU45" s="232">
        <f t="shared" si="79"/>
        <v>0</v>
      </c>
      <c r="DV45" s="232">
        <f t="shared" si="79"/>
        <v>0</v>
      </c>
      <c r="DW45" s="232">
        <f t="shared" si="79"/>
        <v>0</v>
      </c>
      <c r="DX45" s="232">
        <f t="shared" si="79"/>
        <v>0</v>
      </c>
      <c r="DY45" s="232">
        <f t="shared" si="79"/>
        <v>0</v>
      </c>
    </row>
    <row r="46" ht="14.25" customHeight="1">
      <c r="A46" s="212"/>
      <c r="B46" s="220" t="s">
        <v>471</v>
      </c>
      <c r="C46" s="219">
        <v>0.0</v>
      </c>
      <c r="D46" s="219">
        <v>0.0</v>
      </c>
      <c r="E46" s="220">
        <v>0.0</v>
      </c>
      <c r="F46" s="234">
        <v>0.0</v>
      </c>
      <c r="G46" s="229">
        <v>0.0</v>
      </c>
      <c r="H46" s="230">
        <v>0.0</v>
      </c>
      <c r="I46" s="231">
        <f t="shared" ref="I46:BP46" si="80">+IF(I$8&lt;$F46,0,IF(I$8&lt;$H46,$E46/12,$G46/12))*I$9</f>
        <v>0</v>
      </c>
      <c r="J46" s="231">
        <f t="shared" si="80"/>
        <v>0</v>
      </c>
      <c r="K46" s="231">
        <f t="shared" si="80"/>
        <v>0</v>
      </c>
      <c r="L46" s="231">
        <f t="shared" si="80"/>
        <v>0</v>
      </c>
      <c r="M46" s="231">
        <f t="shared" si="80"/>
        <v>0</v>
      </c>
      <c r="N46" s="231">
        <f t="shared" si="80"/>
        <v>0</v>
      </c>
      <c r="O46" s="231">
        <f t="shared" si="80"/>
        <v>0</v>
      </c>
      <c r="P46" s="231">
        <f t="shared" si="80"/>
        <v>0</v>
      </c>
      <c r="Q46" s="231">
        <f t="shared" si="80"/>
        <v>0</v>
      </c>
      <c r="R46" s="231">
        <f t="shared" si="80"/>
        <v>0</v>
      </c>
      <c r="S46" s="231">
        <f t="shared" si="80"/>
        <v>0</v>
      </c>
      <c r="T46" s="231">
        <f t="shared" si="80"/>
        <v>0</v>
      </c>
      <c r="U46" s="231">
        <f t="shared" si="80"/>
        <v>0</v>
      </c>
      <c r="V46" s="231">
        <f t="shared" si="80"/>
        <v>0</v>
      </c>
      <c r="W46" s="231">
        <f t="shared" si="80"/>
        <v>0</v>
      </c>
      <c r="X46" s="231">
        <f t="shared" si="80"/>
        <v>0</v>
      </c>
      <c r="Y46" s="231">
        <f t="shared" si="80"/>
        <v>0</v>
      </c>
      <c r="Z46" s="231">
        <f t="shared" si="80"/>
        <v>0</v>
      </c>
      <c r="AA46" s="231">
        <f t="shared" si="80"/>
        <v>0</v>
      </c>
      <c r="AB46" s="231">
        <f t="shared" si="80"/>
        <v>0</v>
      </c>
      <c r="AC46" s="231">
        <f t="shared" si="80"/>
        <v>0</v>
      </c>
      <c r="AD46" s="231">
        <f t="shared" si="80"/>
        <v>0</v>
      </c>
      <c r="AE46" s="231">
        <f t="shared" si="80"/>
        <v>0</v>
      </c>
      <c r="AF46" s="231">
        <f t="shared" si="80"/>
        <v>0</v>
      </c>
      <c r="AG46" s="231">
        <f t="shared" si="80"/>
        <v>0</v>
      </c>
      <c r="AH46" s="231">
        <f t="shared" si="80"/>
        <v>0</v>
      </c>
      <c r="AI46" s="231">
        <f t="shared" si="80"/>
        <v>0</v>
      </c>
      <c r="AJ46" s="231">
        <f t="shared" si="80"/>
        <v>0</v>
      </c>
      <c r="AK46" s="231">
        <f t="shared" si="80"/>
        <v>0</v>
      </c>
      <c r="AL46" s="231">
        <f t="shared" si="80"/>
        <v>0</v>
      </c>
      <c r="AM46" s="231">
        <f t="shared" si="80"/>
        <v>0</v>
      </c>
      <c r="AN46" s="231">
        <f t="shared" si="80"/>
        <v>0</v>
      </c>
      <c r="AO46" s="231">
        <f t="shared" si="80"/>
        <v>0</v>
      </c>
      <c r="AP46" s="231">
        <f t="shared" si="80"/>
        <v>0</v>
      </c>
      <c r="AQ46" s="231">
        <f t="shared" si="80"/>
        <v>0</v>
      </c>
      <c r="AR46" s="231">
        <f t="shared" si="80"/>
        <v>0</v>
      </c>
      <c r="AS46" s="231">
        <f t="shared" si="80"/>
        <v>0</v>
      </c>
      <c r="AT46" s="231">
        <f t="shared" si="80"/>
        <v>0</v>
      </c>
      <c r="AU46" s="231">
        <f t="shared" si="80"/>
        <v>0</v>
      </c>
      <c r="AV46" s="231">
        <f t="shared" si="80"/>
        <v>0</v>
      </c>
      <c r="AW46" s="231">
        <f t="shared" si="80"/>
        <v>0</v>
      </c>
      <c r="AX46" s="231">
        <f t="shared" si="80"/>
        <v>0</v>
      </c>
      <c r="AY46" s="231">
        <f t="shared" si="80"/>
        <v>0</v>
      </c>
      <c r="AZ46" s="231">
        <f t="shared" si="80"/>
        <v>0</v>
      </c>
      <c r="BA46" s="231">
        <f t="shared" si="80"/>
        <v>0</v>
      </c>
      <c r="BB46" s="231">
        <f t="shared" si="80"/>
        <v>0</v>
      </c>
      <c r="BC46" s="231">
        <f t="shared" si="80"/>
        <v>0</v>
      </c>
      <c r="BD46" s="231">
        <f t="shared" si="80"/>
        <v>0</v>
      </c>
      <c r="BE46" s="231">
        <f t="shared" si="80"/>
        <v>0</v>
      </c>
      <c r="BF46" s="231">
        <f t="shared" si="80"/>
        <v>0</v>
      </c>
      <c r="BG46" s="231">
        <f t="shared" si="80"/>
        <v>0</v>
      </c>
      <c r="BH46" s="231">
        <f t="shared" si="80"/>
        <v>0</v>
      </c>
      <c r="BI46" s="231">
        <f t="shared" si="80"/>
        <v>0</v>
      </c>
      <c r="BJ46" s="231">
        <f t="shared" si="80"/>
        <v>0</v>
      </c>
      <c r="BK46" s="231">
        <f t="shared" si="80"/>
        <v>0</v>
      </c>
      <c r="BL46" s="231">
        <f t="shared" si="80"/>
        <v>0</v>
      </c>
      <c r="BM46" s="231">
        <f t="shared" si="80"/>
        <v>0</v>
      </c>
      <c r="BN46" s="231">
        <f t="shared" si="80"/>
        <v>0</v>
      </c>
      <c r="BO46" s="231">
        <f t="shared" si="80"/>
        <v>0</v>
      </c>
      <c r="BP46" s="231">
        <f t="shared" si="80"/>
        <v>0</v>
      </c>
      <c r="BR46" s="232">
        <f t="shared" ref="BR46:DY46" si="81">+IF(I46&gt;0,1,0)</f>
        <v>0</v>
      </c>
      <c r="BS46" s="232">
        <f t="shared" si="81"/>
        <v>0</v>
      </c>
      <c r="BT46" s="232">
        <f t="shared" si="81"/>
        <v>0</v>
      </c>
      <c r="BU46" s="232">
        <f t="shared" si="81"/>
        <v>0</v>
      </c>
      <c r="BV46" s="232">
        <f t="shared" si="81"/>
        <v>0</v>
      </c>
      <c r="BW46" s="232">
        <f t="shared" si="81"/>
        <v>0</v>
      </c>
      <c r="BX46" s="232">
        <f t="shared" si="81"/>
        <v>0</v>
      </c>
      <c r="BY46" s="232">
        <f t="shared" si="81"/>
        <v>0</v>
      </c>
      <c r="BZ46" s="232">
        <f t="shared" si="81"/>
        <v>0</v>
      </c>
      <c r="CA46" s="232">
        <f t="shared" si="81"/>
        <v>0</v>
      </c>
      <c r="CB46" s="232">
        <f t="shared" si="81"/>
        <v>0</v>
      </c>
      <c r="CC46" s="232">
        <f t="shared" si="81"/>
        <v>0</v>
      </c>
      <c r="CD46" s="232">
        <f t="shared" si="81"/>
        <v>0</v>
      </c>
      <c r="CE46" s="232">
        <f t="shared" si="81"/>
        <v>0</v>
      </c>
      <c r="CF46" s="232">
        <f t="shared" si="81"/>
        <v>0</v>
      </c>
      <c r="CG46" s="232">
        <f t="shared" si="81"/>
        <v>0</v>
      </c>
      <c r="CH46" s="232">
        <f t="shared" si="81"/>
        <v>0</v>
      </c>
      <c r="CI46" s="232">
        <f t="shared" si="81"/>
        <v>0</v>
      </c>
      <c r="CJ46" s="232">
        <f t="shared" si="81"/>
        <v>0</v>
      </c>
      <c r="CK46" s="232">
        <f t="shared" si="81"/>
        <v>0</v>
      </c>
      <c r="CL46" s="232">
        <f t="shared" si="81"/>
        <v>0</v>
      </c>
      <c r="CM46" s="232">
        <f t="shared" si="81"/>
        <v>0</v>
      </c>
      <c r="CN46" s="232">
        <f t="shared" si="81"/>
        <v>0</v>
      </c>
      <c r="CO46" s="232">
        <f t="shared" si="81"/>
        <v>0</v>
      </c>
      <c r="CP46" s="232">
        <f t="shared" si="81"/>
        <v>0</v>
      </c>
      <c r="CQ46" s="232">
        <f t="shared" si="81"/>
        <v>0</v>
      </c>
      <c r="CR46" s="232">
        <f t="shared" si="81"/>
        <v>0</v>
      </c>
      <c r="CS46" s="232">
        <f t="shared" si="81"/>
        <v>0</v>
      </c>
      <c r="CT46" s="232">
        <f t="shared" si="81"/>
        <v>0</v>
      </c>
      <c r="CU46" s="232">
        <f t="shared" si="81"/>
        <v>0</v>
      </c>
      <c r="CV46" s="232">
        <f t="shared" si="81"/>
        <v>0</v>
      </c>
      <c r="CW46" s="232">
        <f t="shared" si="81"/>
        <v>0</v>
      </c>
      <c r="CX46" s="232">
        <f t="shared" si="81"/>
        <v>0</v>
      </c>
      <c r="CY46" s="232">
        <f t="shared" si="81"/>
        <v>0</v>
      </c>
      <c r="CZ46" s="232">
        <f t="shared" si="81"/>
        <v>0</v>
      </c>
      <c r="DA46" s="232">
        <f t="shared" si="81"/>
        <v>0</v>
      </c>
      <c r="DB46" s="232">
        <f t="shared" si="81"/>
        <v>0</v>
      </c>
      <c r="DC46" s="232">
        <f t="shared" si="81"/>
        <v>0</v>
      </c>
      <c r="DD46" s="232">
        <f t="shared" si="81"/>
        <v>0</v>
      </c>
      <c r="DE46" s="232">
        <f t="shared" si="81"/>
        <v>0</v>
      </c>
      <c r="DF46" s="232">
        <f t="shared" si="81"/>
        <v>0</v>
      </c>
      <c r="DG46" s="232">
        <f t="shared" si="81"/>
        <v>0</v>
      </c>
      <c r="DH46" s="232">
        <f t="shared" si="81"/>
        <v>0</v>
      </c>
      <c r="DI46" s="232">
        <f t="shared" si="81"/>
        <v>0</v>
      </c>
      <c r="DJ46" s="232">
        <f t="shared" si="81"/>
        <v>0</v>
      </c>
      <c r="DK46" s="232">
        <f t="shared" si="81"/>
        <v>0</v>
      </c>
      <c r="DL46" s="232">
        <f t="shared" si="81"/>
        <v>0</v>
      </c>
      <c r="DM46" s="232">
        <f t="shared" si="81"/>
        <v>0</v>
      </c>
      <c r="DN46" s="232">
        <f t="shared" si="81"/>
        <v>0</v>
      </c>
      <c r="DO46" s="232">
        <f t="shared" si="81"/>
        <v>0</v>
      </c>
      <c r="DP46" s="232">
        <f t="shared" si="81"/>
        <v>0</v>
      </c>
      <c r="DQ46" s="232">
        <f t="shared" si="81"/>
        <v>0</v>
      </c>
      <c r="DR46" s="232">
        <f t="shared" si="81"/>
        <v>0</v>
      </c>
      <c r="DS46" s="232">
        <f t="shared" si="81"/>
        <v>0</v>
      </c>
      <c r="DT46" s="232">
        <f t="shared" si="81"/>
        <v>0</v>
      </c>
      <c r="DU46" s="232">
        <f t="shared" si="81"/>
        <v>0</v>
      </c>
      <c r="DV46" s="232">
        <f t="shared" si="81"/>
        <v>0</v>
      </c>
      <c r="DW46" s="232">
        <f t="shared" si="81"/>
        <v>0</v>
      </c>
      <c r="DX46" s="232">
        <f t="shared" si="81"/>
        <v>0</v>
      </c>
      <c r="DY46" s="232">
        <f t="shared" si="81"/>
        <v>0</v>
      </c>
    </row>
    <row r="47" ht="14.25" customHeight="1">
      <c r="A47" s="212"/>
      <c r="B47" s="220" t="s">
        <v>471</v>
      </c>
      <c r="C47" s="219">
        <v>0.0</v>
      </c>
      <c r="D47" s="219">
        <v>0.0</v>
      </c>
      <c r="E47" s="220">
        <v>0.0</v>
      </c>
      <c r="F47" s="234">
        <v>0.0</v>
      </c>
      <c r="G47" s="229">
        <v>0.0</v>
      </c>
      <c r="H47" s="230">
        <v>0.0</v>
      </c>
      <c r="I47" s="231">
        <f t="shared" ref="I47:BP47" si="82">+IF(I$8&lt;$F47,0,IF(I$8&lt;$H47,$E47/12,$G47/12))*I$9</f>
        <v>0</v>
      </c>
      <c r="J47" s="231">
        <f t="shared" si="82"/>
        <v>0</v>
      </c>
      <c r="K47" s="231">
        <f t="shared" si="82"/>
        <v>0</v>
      </c>
      <c r="L47" s="231">
        <f t="shared" si="82"/>
        <v>0</v>
      </c>
      <c r="M47" s="231">
        <f t="shared" si="82"/>
        <v>0</v>
      </c>
      <c r="N47" s="231">
        <f t="shared" si="82"/>
        <v>0</v>
      </c>
      <c r="O47" s="231">
        <f t="shared" si="82"/>
        <v>0</v>
      </c>
      <c r="P47" s="231">
        <f t="shared" si="82"/>
        <v>0</v>
      </c>
      <c r="Q47" s="231">
        <f t="shared" si="82"/>
        <v>0</v>
      </c>
      <c r="R47" s="231">
        <f t="shared" si="82"/>
        <v>0</v>
      </c>
      <c r="S47" s="231">
        <f t="shared" si="82"/>
        <v>0</v>
      </c>
      <c r="T47" s="231">
        <f t="shared" si="82"/>
        <v>0</v>
      </c>
      <c r="U47" s="231">
        <f t="shared" si="82"/>
        <v>0</v>
      </c>
      <c r="V47" s="231">
        <f t="shared" si="82"/>
        <v>0</v>
      </c>
      <c r="W47" s="231">
        <f t="shared" si="82"/>
        <v>0</v>
      </c>
      <c r="X47" s="231">
        <f t="shared" si="82"/>
        <v>0</v>
      </c>
      <c r="Y47" s="231">
        <f t="shared" si="82"/>
        <v>0</v>
      </c>
      <c r="Z47" s="231">
        <f t="shared" si="82"/>
        <v>0</v>
      </c>
      <c r="AA47" s="231">
        <f t="shared" si="82"/>
        <v>0</v>
      </c>
      <c r="AB47" s="231">
        <f t="shared" si="82"/>
        <v>0</v>
      </c>
      <c r="AC47" s="231">
        <f t="shared" si="82"/>
        <v>0</v>
      </c>
      <c r="AD47" s="231">
        <f t="shared" si="82"/>
        <v>0</v>
      </c>
      <c r="AE47" s="231">
        <f t="shared" si="82"/>
        <v>0</v>
      </c>
      <c r="AF47" s="231">
        <f t="shared" si="82"/>
        <v>0</v>
      </c>
      <c r="AG47" s="231">
        <f t="shared" si="82"/>
        <v>0</v>
      </c>
      <c r="AH47" s="231">
        <f t="shared" si="82"/>
        <v>0</v>
      </c>
      <c r="AI47" s="231">
        <f t="shared" si="82"/>
        <v>0</v>
      </c>
      <c r="AJ47" s="231">
        <f t="shared" si="82"/>
        <v>0</v>
      </c>
      <c r="AK47" s="231">
        <f t="shared" si="82"/>
        <v>0</v>
      </c>
      <c r="AL47" s="231">
        <f t="shared" si="82"/>
        <v>0</v>
      </c>
      <c r="AM47" s="231">
        <f t="shared" si="82"/>
        <v>0</v>
      </c>
      <c r="AN47" s="231">
        <f t="shared" si="82"/>
        <v>0</v>
      </c>
      <c r="AO47" s="231">
        <f t="shared" si="82"/>
        <v>0</v>
      </c>
      <c r="AP47" s="231">
        <f t="shared" si="82"/>
        <v>0</v>
      </c>
      <c r="AQ47" s="231">
        <f t="shared" si="82"/>
        <v>0</v>
      </c>
      <c r="AR47" s="231">
        <f t="shared" si="82"/>
        <v>0</v>
      </c>
      <c r="AS47" s="231">
        <f t="shared" si="82"/>
        <v>0</v>
      </c>
      <c r="AT47" s="231">
        <f t="shared" si="82"/>
        <v>0</v>
      </c>
      <c r="AU47" s="231">
        <f t="shared" si="82"/>
        <v>0</v>
      </c>
      <c r="AV47" s="231">
        <f t="shared" si="82"/>
        <v>0</v>
      </c>
      <c r="AW47" s="231">
        <f t="shared" si="82"/>
        <v>0</v>
      </c>
      <c r="AX47" s="231">
        <f t="shared" si="82"/>
        <v>0</v>
      </c>
      <c r="AY47" s="231">
        <f t="shared" si="82"/>
        <v>0</v>
      </c>
      <c r="AZ47" s="231">
        <f t="shared" si="82"/>
        <v>0</v>
      </c>
      <c r="BA47" s="231">
        <f t="shared" si="82"/>
        <v>0</v>
      </c>
      <c r="BB47" s="231">
        <f t="shared" si="82"/>
        <v>0</v>
      </c>
      <c r="BC47" s="231">
        <f t="shared" si="82"/>
        <v>0</v>
      </c>
      <c r="BD47" s="231">
        <f t="shared" si="82"/>
        <v>0</v>
      </c>
      <c r="BE47" s="231">
        <f t="shared" si="82"/>
        <v>0</v>
      </c>
      <c r="BF47" s="231">
        <f t="shared" si="82"/>
        <v>0</v>
      </c>
      <c r="BG47" s="231">
        <f t="shared" si="82"/>
        <v>0</v>
      </c>
      <c r="BH47" s="231">
        <f t="shared" si="82"/>
        <v>0</v>
      </c>
      <c r="BI47" s="231">
        <f t="shared" si="82"/>
        <v>0</v>
      </c>
      <c r="BJ47" s="231">
        <f t="shared" si="82"/>
        <v>0</v>
      </c>
      <c r="BK47" s="231">
        <f t="shared" si="82"/>
        <v>0</v>
      </c>
      <c r="BL47" s="231">
        <f t="shared" si="82"/>
        <v>0</v>
      </c>
      <c r="BM47" s="231">
        <f t="shared" si="82"/>
        <v>0</v>
      </c>
      <c r="BN47" s="231">
        <f t="shared" si="82"/>
        <v>0</v>
      </c>
      <c r="BO47" s="231">
        <f t="shared" si="82"/>
        <v>0</v>
      </c>
      <c r="BP47" s="231">
        <f t="shared" si="82"/>
        <v>0</v>
      </c>
      <c r="BR47" s="232">
        <f t="shared" ref="BR47:DY47" si="83">+IF(I47&gt;0,1,0)</f>
        <v>0</v>
      </c>
      <c r="BS47" s="232">
        <f t="shared" si="83"/>
        <v>0</v>
      </c>
      <c r="BT47" s="232">
        <f t="shared" si="83"/>
        <v>0</v>
      </c>
      <c r="BU47" s="232">
        <f t="shared" si="83"/>
        <v>0</v>
      </c>
      <c r="BV47" s="232">
        <f t="shared" si="83"/>
        <v>0</v>
      </c>
      <c r="BW47" s="232">
        <f t="shared" si="83"/>
        <v>0</v>
      </c>
      <c r="BX47" s="232">
        <f t="shared" si="83"/>
        <v>0</v>
      </c>
      <c r="BY47" s="232">
        <f t="shared" si="83"/>
        <v>0</v>
      </c>
      <c r="BZ47" s="232">
        <f t="shared" si="83"/>
        <v>0</v>
      </c>
      <c r="CA47" s="232">
        <f t="shared" si="83"/>
        <v>0</v>
      </c>
      <c r="CB47" s="232">
        <f t="shared" si="83"/>
        <v>0</v>
      </c>
      <c r="CC47" s="232">
        <f t="shared" si="83"/>
        <v>0</v>
      </c>
      <c r="CD47" s="232">
        <f t="shared" si="83"/>
        <v>0</v>
      </c>
      <c r="CE47" s="232">
        <f t="shared" si="83"/>
        <v>0</v>
      </c>
      <c r="CF47" s="232">
        <f t="shared" si="83"/>
        <v>0</v>
      </c>
      <c r="CG47" s="232">
        <f t="shared" si="83"/>
        <v>0</v>
      </c>
      <c r="CH47" s="232">
        <f t="shared" si="83"/>
        <v>0</v>
      </c>
      <c r="CI47" s="232">
        <f t="shared" si="83"/>
        <v>0</v>
      </c>
      <c r="CJ47" s="232">
        <f t="shared" si="83"/>
        <v>0</v>
      </c>
      <c r="CK47" s="232">
        <f t="shared" si="83"/>
        <v>0</v>
      </c>
      <c r="CL47" s="232">
        <f t="shared" si="83"/>
        <v>0</v>
      </c>
      <c r="CM47" s="232">
        <f t="shared" si="83"/>
        <v>0</v>
      </c>
      <c r="CN47" s="232">
        <f t="shared" si="83"/>
        <v>0</v>
      </c>
      <c r="CO47" s="232">
        <f t="shared" si="83"/>
        <v>0</v>
      </c>
      <c r="CP47" s="232">
        <f t="shared" si="83"/>
        <v>0</v>
      </c>
      <c r="CQ47" s="232">
        <f t="shared" si="83"/>
        <v>0</v>
      </c>
      <c r="CR47" s="232">
        <f t="shared" si="83"/>
        <v>0</v>
      </c>
      <c r="CS47" s="232">
        <f t="shared" si="83"/>
        <v>0</v>
      </c>
      <c r="CT47" s="232">
        <f t="shared" si="83"/>
        <v>0</v>
      </c>
      <c r="CU47" s="232">
        <f t="shared" si="83"/>
        <v>0</v>
      </c>
      <c r="CV47" s="232">
        <f t="shared" si="83"/>
        <v>0</v>
      </c>
      <c r="CW47" s="232">
        <f t="shared" si="83"/>
        <v>0</v>
      </c>
      <c r="CX47" s="232">
        <f t="shared" si="83"/>
        <v>0</v>
      </c>
      <c r="CY47" s="232">
        <f t="shared" si="83"/>
        <v>0</v>
      </c>
      <c r="CZ47" s="232">
        <f t="shared" si="83"/>
        <v>0</v>
      </c>
      <c r="DA47" s="232">
        <f t="shared" si="83"/>
        <v>0</v>
      </c>
      <c r="DB47" s="232">
        <f t="shared" si="83"/>
        <v>0</v>
      </c>
      <c r="DC47" s="232">
        <f t="shared" si="83"/>
        <v>0</v>
      </c>
      <c r="DD47" s="232">
        <f t="shared" si="83"/>
        <v>0</v>
      </c>
      <c r="DE47" s="232">
        <f t="shared" si="83"/>
        <v>0</v>
      </c>
      <c r="DF47" s="232">
        <f t="shared" si="83"/>
        <v>0</v>
      </c>
      <c r="DG47" s="232">
        <f t="shared" si="83"/>
        <v>0</v>
      </c>
      <c r="DH47" s="232">
        <f t="shared" si="83"/>
        <v>0</v>
      </c>
      <c r="DI47" s="232">
        <f t="shared" si="83"/>
        <v>0</v>
      </c>
      <c r="DJ47" s="232">
        <f t="shared" si="83"/>
        <v>0</v>
      </c>
      <c r="DK47" s="232">
        <f t="shared" si="83"/>
        <v>0</v>
      </c>
      <c r="DL47" s="232">
        <f t="shared" si="83"/>
        <v>0</v>
      </c>
      <c r="DM47" s="232">
        <f t="shared" si="83"/>
        <v>0</v>
      </c>
      <c r="DN47" s="232">
        <f t="shared" si="83"/>
        <v>0</v>
      </c>
      <c r="DO47" s="232">
        <f t="shared" si="83"/>
        <v>0</v>
      </c>
      <c r="DP47" s="232">
        <f t="shared" si="83"/>
        <v>0</v>
      </c>
      <c r="DQ47" s="232">
        <f t="shared" si="83"/>
        <v>0</v>
      </c>
      <c r="DR47" s="232">
        <f t="shared" si="83"/>
        <v>0</v>
      </c>
      <c r="DS47" s="232">
        <f t="shared" si="83"/>
        <v>0</v>
      </c>
      <c r="DT47" s="232">
        <f t="shared" si="83"/>
        <v>0</v>
      </c>
      <c r="DU47" s="232">
        <f t="shared" si="83"/>
        <v>0</v>
      </c>
      <c r="DV47" s="232">
        <f t="shared" si="83"/>
        <v>0</v>
      </c>
      <c r="DW47" s="232">
        <f t="shared" si="83"/>
        <v>0</v>
      </c>
      <c r="DX47" s="232">
        <f t="shared" si="83"/>
        <v>0</v>
      </c>
      <c r="DY47" s="232">
        <f t="shared" si="83"/>
        <v>0</v>
      </c>
    </row>
    <row r="48" ht="14.25" customHeight="1">
      <c r="A48" s="212"/>
      <c r="B48" s="220" t="s">
        <v>471</v>
      </c>
      <c r="C48" s="219">
        <v>0.0</v>
      </c>
      <c r="D48" s="219">
        <v>0.0</v>
      </c>
      <c r="E48" s="220">
        <v>0.0</v>
      </c>
      <c r="F48" s="234">
        <v>0.0</v>
      </c>
      <c r="G48" s="229">
        <v>0.0</v>
      </c>
      <c r="H48" s="230">
        <v>0.0</v>
      </c>
      <c r="I48" s="231">
        <f t="shared" ref="I48:BP48" si="84">+IF(I$8&lt;$F48,0,IF(I$8&lt;$H48,$E48/12,$G48/12))*I$9</f>
        <v>0</v>
      </c>
      <c r="J48" s="231">
        <f t="shared" si="84"/>
        <v>0</v>
      </c>
      <c r="K48" s="231">
        <f t="shared" si="84"/>
        <v>0</v>
      </c>
      <c r="L48" s="231">
        <f t="shared" si="84"/>
        <v>0</v>
      </c>
      <c r="M48" s="231">
        <f t="shared" si="84"/>
        <v>0</v>
      </c>
      <c r="N48" s="231">
        <f t="shared" si="84"/>
        <v>0</v>
      </c>
      <c r="O48" s="231">
        <f t="shared" si="84"/>
        <v>0</v>
      </c>
      <c r="P48" s="231">
        <f t="shared" si="84"/>
        <v>0</v>
      </c>
      <c r="Q48" s="231">
        <f t="shared" si="84"/>
        <v>0</v>
      </c>
      <c r="R48" s="231">
        <f t="shared" si="84"/>
        <v>0</v>
      </c>
      <c r="S48" s="231">
        <f t="shared" si="84"/>
        <v>0</v>
      </c>
      <c r="T48" s="231">
        <f t="shared" si="84"/>
        <v>0</v>
      </c>
      <c r="U48" s="231">
        <f t="shared" si="84"/>
        <v>0</v>
      </c>
      <c r="V48" s="231">
        <f t="shared" si="84"/>
        <v>0</v>
      </c>
      <c r="W48" s="231">
        <f t="shared" si="84"/>
        <v>0</v>
      </c>
      <c r="X48" s="231">
        <f t="shared" si="84"/>
        <v>0</v>
      </c>
      <c r="Y48" s="231">
        <f t="shared" si="84"/>
        <v>0</v>
      </c>
      <c r="Z48" s="231">
        <f t="shared" si="84"/>
        <v>0</v>
      </c>
      <c r="AA48" s="231">
        <f t="shared" si="84"/>
        <v>0</v>
      </c>
      <c r="AB48" s="231">
        <f t="shared" si="84"/>
        <v>0</v>
      </c>
      <c r="AC48" s="231">
        <f t="shared" si="84"/>
        <v>0</v>
      </c>
      <c r="AD48" s="231">
        <f t="shared" si="84"/>
        <v>0</v>
      </c>
      <c r="AE48" s="231">
        <f t="shared" si="84"/>
        <v>0</v>
      </c>
      <c r="AF48" s="231">
        <f t="shared" si="84"/>
        <v>0</v>
      </c>
      <c r="AG48" s="231">
        <f t="shared" si="84"/>
        <v>0</v>
      </c>
      <c r="AH48" s="231">
        <f t="shared" si="84"/>
        <v>0</v>
      </c>
      <c r="AI48" s="231">
        <f t="shared" si="84"/>
        <v>0</v>
      </c>
      <c r="AJ48" s="231">
        <f t="shared" si="84"/>
        <v>0</v>
      </c>
      <c r="AK48" s="231">
        <f t="shared" si="84"/>
        <v>0</v>
      </c>
      <c r="AL48" s="231">
        <f t="shared" si="84"/>
        <v>0</v>
      </c>
      <c r="AM48" s="231">
        <f t="shared" si="84"/>
        <v>0</v>
      </c>
      <c r="AN48" s="231">
        <f t="shared" si="84"/>
        <v>0</v>
      </c>
      <c r="AO48" s="231">
        <f t="shared" si="84"/>
        <v>0</v>
      </c>
      <c r="AP48" s="231">
        <f t="shared" si="84"/>
        <v>0</v>
      </c>
      <c r="AQ48" s="231">
        <f t="shared" si="84"/>
        <v>0</v>
      </c>
      <c r="AR48" s="231">
        <f t="shared" si="84"/>
        <v>0</v>
      </c>
      <c r="AS48" s="231">
        <f t="shared" si="84"/>
        <v>0</v>
      </c>
      <c r="AT48" s="231">
        <f t="shared" si="84"/>
        <v>0</v>
      </c>
      <c r="AU48" s="231">
        <f t="shared" si="84"/>
        <v>0</v>
      </c>
      <c r="AV48" s="231">
        <f t="shared" si="84"/>
        <v>0</v>
      </c>
      <c r="AW48" s="231">
        <f t="shared" si="84"/>
        <v>0</v>
      </c>
      <c r="AX48" s="231">
        <f t="shared" si="84"/>
        <v>0</v>
      </c>
      <c r="AY48" s="231">
        <f t="shared" si="84"/>
        <v>0</v>
      </c>
      <c r="AZ48" s="231">
        <f t="shared" si="84"/>
        <v>0</v>
      </c>
      <c r="BA48" s="231">
        <f t="shared" si="84"/>
        <v>0</v>
      </c>
      <c r="BB48" s="231">
        <f t="shared" si="84"/>
        <v>0</v>
      </c>
      <c r="BC48" s="231">
        <f t="shared" si="84"/>
        <v>0</v>
      </c>
      <c r="BD48" s="231">
        <f t="shared" si="84"/>
        <v>0</v>
      </c>
      <c r="BE48" s="231">
        <f t="shared" si="84"/>
        <v>0</v>
      </c>
      <c r="BF48" s="231">
        <f t="shared" si="84"/>
        <v>0</v>
      </c>
      <c r="BG48" s="231">
        <f t="shared" si="84"/>
        <v>0</v>
      </c>
      <c r="BH48" s="231">
        <f t="shared" si="84"/>
        <v>0</v>
      </c>
      <c r="BI48" s="231">
        <f t="shared" si="84"/>
        <v>0</v>
      </c>
      <c r="BJ48" s="231">
        <f t="shared" si="84"/>
        <v>0</v>
      </c>
      <c r="BK48" s="231">
        <f t="shared" si="84"/>
        <v>0</v>
      </c>
      <c r="BL48" s="231">
        <f t="shared" si="84"/>
        <v>0</v>
      </c>
      <c r="BM48" s="231">
        <f t="shared" si="84"/>
        <v>0</v>
      </c>
      <c r="BN48" s="231">
        <f t="shared" si="84"/>
        <v>0</v>
      </c>
      <c r="BO48" s="231">
        <f t="shared" si="84"/>
        <v>0</v>
      </c>
      <c r="BP48" s="231">
        <f t="shared" si="84"/>
        <v>0</v>
      </c>
      <c r="BR48" s="232">
        <f t="shared" ref="BR48:DY48" si="85">+IF(I48&gt;0,1,0)</f>
        <v>0</v>
      </c>
      <c r="BS48" s="232">
        <f t="shared" si="85"/>
        <v>0</v>
      </c>
      <c r="BT48" s="232">
        <f t="shared" si="85"/>
        <v>0</v>
      </c>
      <c r="BU48" s="232">
        <f t="shared" si="85"/>
        <v>0</v>
      </c>
      <c r="BV48" s="232">
        <f t="shared" si="85"/>
        <v>0</v>
      </c>
      <c r="BW48" s="232">
        <f t="shared" si="85"/>
        <v>0</v>
      </c>
      <c r="BX48" s="232">
        <f t="shared" si="85"/>
        <v>0</v>
      </c>
      <c r="BY48" s="232">
        <f t="shared" si="85"/>
        <v>0</v>
      </c>
      <c r="BZ48" s="232">
        <f t="shared" si="85"/>
        <v>0</v>
      </c>
      <c r="CA48" s="232">
        <f t="shared" si="85"/>
        <v>0</v>
      </c>
      <c r="CB48" s="232">
        <f t="shared" si="85"/>
        <v>0</v>
      </c>
      <c r="CC48" s="232">
        <f t="shared" si="85"/>
        <v>0</v>
      </c>
      <c r="CD48" s="232">
        <f t="shared" si="85"/>
        <v>0</v>
      </c>
      <c r="CE48" s="232">
        <f t="shared" si="85"/>
        <v>0</v>
      </c>
      <c r="CF48" s="232">
        <f t="shared" si="85"/>
        <v>0</v>
      </c>
      <c r="CG48" s="232">
        <f t="shared" si="85"/>
        <v>0</v>
      </c>
      <c r="CH48" s="232">
        <f t="shared" si="85"/>
        <v>0</v>
      </c>
      <c r="CI48" s="232">
        <f t="shared" si="85"/>
        <v>0</v>
      </c>
      <c r="CJ48" s="232">
        <f t="shared" si="85"/>
        <v>0</v>
      </c>
      <c r="CK48" s="232">
        <f t="shared" si="85"/>
        <v>0</v>
      </c>
      <c r="CL48" s="232">
        <f t="shared" si="85"/>
        <v>0</v>
      </c>
      <c r="CM48" s="232">
        <f t="shared" si="85"/>
        <v>0</v>
      </c>
      <c r="CN48" s="232">
        <f t="shared" si="85"/>
        <v>0</v>
      </c>
      <c r="CO48" s="232">
        <f t="shared" si="85"/>
        <v>0</v>
      </c>
      <c r="CP48" s="232">
        <f t="shared" si="85"/>
        <v>0</v>
      </c>
      <c r="CQ48" s="232">
        <f t="shared" si="85"/>
        <v>0</v>
      </c>
      <c r="CR48" s="232">
        <f t="shared" si="85"/>
        <v>0</v>
      </c>
      <c r="CS48" s="232">
        <f t="shared" si="85"/>
        <v>0</v>
      </c>
      <c r="CT48" s="232">
        <f t="shared" si="85"/>
        <v>0</v>
      </c>
      <c r="CU48" s="232">
        <f t="shared" si="85"/>
        <v>0</v>
      </c>
      <c r="CV48" s="232">
        <f t="shared" si="85"/>
        <v>0</v>
      </c>
      <c r="CW48" s="232">
        <f t="shared" si="85"/>
        <v>0</v>
      </c>
      <c r="CX48" s="232">
        <f t="shared" si="85"/>
        <v>0</v>
      </c>
      <c r="CY48" s="232">
        <f t="shared" si="85"/>
        <v>0</v>
      </c>
      <c r="CZ48" s="232">
        <f t="shared" si="85"/>
        <v>0</v>
      </c>
      <c r="DA48" s="232">
        <f t="shared" si="85"/>
        <v>0</v>
      </c>
      <c r="DB48" s="232">
        <f t="shared" si="85"/>
        <v>0</v>
      </c>
      <c r="DC48" s="232">
        <f t="shared" si="85"/>
        <v>0</v>
      </c>
      <c r="DD48" s="232">
        <f t="shared" si="85"/>
        <v>0</v>
      </c>
      <c r="DE48" s="232">
        <f t="shared" si="85"/>
        <v>0</v>
      </c>
      <c r="DF48" s="232">
        <f t="shared" si="85"/>
        <v>0</v>
      </c>
      <c r="DG48" s="232">
        <f t="shared" si="85"/>
        <v>0</v>
      </c>
      <c r="DH48" s="232">
        <f t="shared" si="85"/>
        <v>0</v>
      </c>
      <c r="DI48" s="232">
        <f t="shared" si="85"/>
        <v>0</v>
      </c>
      <c r="DJ48" s="232">
        <f t="shared" si="85"/>
        <v>0</v>
      </c>
      <c r="DK48" s="232">
        <f t="shared" si="85"/>
        <v>0</v>
      </c>
      <c r="DL48" s="232">
        <f t="shared" si="85"/>
        <v>0</v>
      </c>
      <c r="DM48" s="232">
        <f t="shared" si="85"/>
        <v>0</v>
      </c>
      <c r="DN48" s="232">
        <f t="shared" si="85"/>
        <v>0</v>
      </c>
      <c r="DO48" s="232">
        <f t="shared" si="85"/>
        <v>0</v>
      </c>
      <c r="DP48" s="232">
        <f t="shared" si="85"/>
        <v>0</v>
      </c>
      <c r="DQ48" s="232">
        <f t="shared" si="85"/>
        <v>0</v>
      </c>
      <c r="DR48" s="232">
        <f t="shared" si="85"/>
        <v>0</v>
      </c>
      <c r="DS48" s="232">
        <f t="shared" si="85"/>
        <v>0</v>
      </c>
      <c r="DT48" s="232">
        <f t="shared" si="85"/>
        <v>0</v>
      </c>
      <c r="DU48" s="232">
        <f t="shared" si="85"/>
        <v>0</v>
      </c>
      <c r="DV48" s="232">
        <f t="shared" si="85"/>
        <v>0</v>
      </c>
      <c r="DW48" s="232">
        <f t="shared" si="85"/>
        <v>0</v>
      </c>
      <c r="DX48" s="232">
        <f t="shared" si="85"/>
        <v>0</v>
      </c>
      <c r="DY48" s="232">
        <f t="shared" si="85"/>
        <v>0</v>
      </c>
    </row>
    <row r="49" ht="14.25" customHeight="1">
      <c r="A49" s="212"/>
      <c r="B49" s="220" t="s">
        <v>471</v>
      </c>
      <c r="C49" s="219">
        <v>0.0</v>
      </c>
      <c r="D49" s="219">
        <v>0.0</v>
      </c>
      <c r="E49" s="220">
        <v>0.0</v>
      </c>
      <c r="F49" s="234">
        <v>0.0</v>
      </c>
      <c r="G49" s="229">
        <v>0.0</v>
      </c>
      <c r="H49" s="230">
        <v>0.0</v>
      </c>
      <c r="I49" s="231">
        <f t="shared" ref="I49:BP49" si="86">+IF(I$8&lt;$F49,0,IF(I$8&lt;$H49,$E49/12,$G49/12))*I$9</f>
        <v>0</v>
      </c>
      <c r="J49" s="231">
        <f t="shared" si="86"/>
        <v>0</v>
      </c>
      <c r="K49" s="231">
        <f t="shared" si="86"/>
        <v>0</v>
      </c>
      <c r="L49" s="231">
        <f t="shared" si="86"/>
        <v>0</v>
      </c>
      <c r="M49" s="231">
        <f t="shared" si="86"/>
        <v>0</v>
      </c>
      <c r="N49" s="231">
        <f t="shared" si="86"/>
        <v>0</v>
      </c>
      <c r="O49" s="231">
        <f t="shared" si="86"/>
        <v>0</v>
      </c>
      <c r="P49" s="231">
        <f t="shared" si="86"/>
        <v>0</v>
      </c>
      <c r="Q49" s="231">
        <f t="shared" si="86"/>
        <v>0</v>
      </c>
      <c r="R49" s="231">
        <f t="shared" si="86"/>
        <v>0</v>
      </c>
      <c r="S49" s="231">
        <f t="shared" si="86"/>
        <v>0</v>
      </c>
      <c r="T49" s="231">
        <f t="shared" si="86"/>
        <v>0</v>
      </c>
      <c r="U49" s="231">
        <f t="shared" si="86"/>
        <v>0</v>
      </c>
      <c r="V49" s="231">
        <f t="shared" si="86"/>
        <v>0</v>
      </c>
      <c r="W49" s="231">
        <f t="shared" si="86"/>
        <v>0</v>
      </c>
      <c r="X49" s="231">
        <f t="shared" si="86"/>
        <v>0</v>
      </c>
      <c r="Y49" s="231">
        <f t="shared" si="86"/>
        <v>0</v>
      </c>
      <c r="Z49" s="231">
        <f t="shared" si="86"/>
        <v>0</v>
      </c>
      <c r="AA49" s="231">
        <f t="shared" si="86"/>
        <v>0</v>
      </c>
      <c r="AB49" s="231">
        <f t="shared" si="86"/>
        <v>0</v>
      </c>
      <c r="AC49" s="231">
        <f t="shared" si="86"/>
        <v>0</v>
      </c>
      <c r="AD49" s="231">
        <f t="shared" si="86"/>
        <v>0</v>
      </c>
      <c r="AE49" s="231">
        <f t="shared" si="86"/>
        <v>0</v>
      </c>
      <c r="AF49" s="231">
        <f t="shared" si="86"/>
        <v>0</v>
      </c>
      <c r="AG49" s="231">
        <f t="shared" si="86"/>
        <v>0</v>
      </c>
      <c r="AH49" s="231">
        <f t="shared" si="86"/>
        <v>0</v>
      </c>
      <c r="AI49" s="231">
        <f t="shared" si="86"/>
        <v>0</v>
      </c>
      <c r="AJ49" s="231">
        <f t="shared" si="86"/>
        <v>0</v>
      </c>
      <c r="AK49" s="231">
        <f t="shared" si="86"/>
        <v>0</v>
      </c>
      <c r="AL49" s="231">
        <f t="shared" si="86"/>
        <v>0</v>
      </c>
      <c r="AM49" s="231">
        <f t="shared" si="86"/>
        <v>0</v>
      </c>
      <c r="AN49" s="231">
        <f t="shared" si="86"/>
        <v>0</v>
      </c>
      <c r="AO49" s="231">
        <f t="shared" si="86"/>
        <v>0</v>
      </c>
      <c r="AP49" s="231">
        <f t="shared" si="86"/>
        <v>0</v>
      </c>
      <c r="AQ49" s="231">
        <f t="shared" si="86"/>
        <v>0</v>
      </c>
      <c r="AR49" s="231">
        <f t="shared" si="86"/>
        <v>0</v>
      </c>
      <c r="AS49" s="231">
        <f t="shared" si="86"/>
        <v>0</v>
      </c>
      <c r="AT49" s="231">
        <f t="shared" si="86"/>
        <v>0</v>
      </c>
      <c r="AU49" s="231">
        <f t="shared" si="86"/>
        <v>0</v>
      </c>
      <c r="AV49" s="231">
        <f t="shared" si="86"/>
        <v>0</v>
      </c>
      <c r="AW49" s="231">
        <f t="shared" si="86"/>
        <v>0</v>
      </c>
      <c r="AX49" s="231">
        <f t="shared" si="86"/>
        <v>0</v>
      </c>
      <c r="AY49" s="231">
        <f t="shared" si="86"/>
        <v>0</v>
      </c>
      <c r="AZ49" s="231">
        <f t="shared" si="86"/>
        <v>0</v>
      </c>
      <c r="BA49" s="231">
        <f t="shared" si="86"/>
        <v>0</v>
      </c>
      <c r="BB49" s="231">
        <f t="shared" si="86"/>
        <v>0</v>
      </c>
      <c r="BC49" s="231">
        <f t="shared" si="86"/>
        <v>0</v>
      </c>
      <c r="BD49" s="231">
        <f t="shared" si="86"/>
        <v>0</v>
      </c>
      <c r="BE49" s="231">
        <f t="shared" si="86"/>
        <v>0</v>
      </c>
      <c r="BF49" s="231">
        <f t="shared" si="86"/>
        <v>0</v>
      </c>
      <c r="BG49" s="231">
        <f t="shared" si="86"/>
        <v>0</v>
      </c>
      <c r="BH49" s="231">
        <f t="shared" si="86"/>
        <v>0</v>
      </c>
      <c r="BI49" s="231">
        <f t="shared" si="86"/>
        <v>0</v>
      </c>
      <c r="BJ49" s="231">
        <f t="shared" si="86"/>
        <v>0</v>
      </c>
      <c r="BK49" s="231">
        <f t="shared" si="86"/>
        <v>0</v>
      </c>
      <c r="BL49" s="231">
        <f t="shared" si="86"/>
        <v>0</v>
      </c>
      <c r="BM49" s="231">
        <f t="shared" si="86"/>
        <v>0</v>
      </c>
      <c r="BN49" s="231">
        <f t="shared" si="86"/>
        <v>0</v>
      </c>
      <c r="BO49" s="231">
        <f t="shared" si="86"/>
        <v>0</v>
      </c>
      <c r="BP49" s="231">
        <f t="shared" si="86"/>
        <v>0</v>
      </c>
      <c r="BR49" s="232">
        <f t="shared" ref="BR49:DY49" si="87">+IF(I49&gt;0,1,0)</f>
        <v>0</v>
      </c>
      <c r="BS49" s="232">
        <f t="shared" si="87"/>
        <v>0</v>
      </c>
      <c r="BT49" s="232">
        <f t="shared" si="87"/>
        <v>0</v>
      </c>
      <c r="BU49" s="232">
        <f t="shared" si="87"/>
        <v>0</v>
      </c>
      <c r="BV49" s="232">
        <f t="shared" si="87"/>
        <v>0</v>
      </c>
      <c r="BW49" s="232">
        <f t="shared" si="87"/>
        <v>0</v>
      </c>
      <c r="BX49" s="232">
        <f t="shared" si="87"/>
        <v>0</v>
      </c>
      <c r="BY49" s="232">
        <f t="shared" si="87"/>
        <v>0</v>
      </c>
      <c r="BZ49" s="232">
        <f t="shared" si="87"/>
        <v>0</v>
      </c>
      <c r="CA49" s="232">
        <f t="shared" si="87"/>
        <v>0</v>
      </c>
      <c r="CB49" s="232">
        <f t="shared" si="87"/>
        <v>0</v>
      </c>
      <c r="CC49" s="232">
        <f t="shared" si="87"/>
        <v>0</v>
      </c>
      <c r="CD49" s="232">
        <f t="shared" si="87"/>
        <v>0</v>
      </c>
      <c r="CE49" s="232">
        <f t="shared" si="87"/>
        <v>0</v>
      </c>
      <c r="CF49" s="232">
        <f t="shared" si="87"/>
        <v>0</v>
      </c>
      <c r="CG49" s="232">
        <f t="shared" si="87"/>
        <v>0</v>
      </c>
      <c r="CH49" s="232">
        <f t="shared" si="87"/>
        <v>0</v>
      </c>
      <c r="CI49" s="232">
        <f t="shared" si="87"/>
        <v>0</v>
      </c>
      <c r="CJ49" s="232">
        <f t="shared" si="87"/>
        <v>0</v>
      </c>
      <c r="CK49" s="232">
        <f t="shared" si="87"/>
        <v>0</v>
      </c>
      <c r="CL49" s="232">
        <f t="shared" si="87"/>
        <v>0</v>
      </c>
      <c r="CM49" s="232">
        <f t="shared" si="87"/>
        <v>0</v>
      </c>
      <c r="CN49" s="232">
        <f t="shared" si="87"/>
        <v>0</v>
      </c>
      <c r="CO49" s="232">
        <f t="shared" si="87"/>
        <v>0</v>
      </c>
      <c r="CP49" s="232">
        <f t="shared" si="87"/>
        <v>0</v>
      </c>
      <c r="CQ49" s="232">
        <f t="shared" si="87"/>
        <v>0</v>
      </c>
      <c r="CR49" s="232">
        <f t="shared" si="87"/>
        <v>0</v>
      </c>
      <c r="CS49" s="232">
        <f t="shared" si="87"/>
        <v>0</v>
      </c>
      <c r="CT49" s="232">
        <f t="shared" si="87"/>
        <v>0</v>
      </c>
      <c r="CU49" s="232">
        <f t="shared" si="87"/>
        <v>0</v>
      </c>
      <c r="CV49" s="232">
        <f t="shared" si="87"/>
        <v>0</v>
      </c>
      <c r="CW49" s="232">
        <f t="shared" si="87"/>
        <v>0</v>
      </c>
      <c r="CX49" s="232">
        <f t="shared" si="87"/>
        <v>0</v>
      </c>
      <c r="CY49" s="232">
        <f t="shared" si="87"/>
        <v>0</v>
      </c>
      <c r="CZ49" s="232">
        <f t="shared" si="87"/>
        <v>0</v>
      </c>
      <c r="DA49" s="232">
        <f t="shared" si="87"/>
        <v>0</v>
      </c>
      <c r="DB49" s="232">
        <f t="shared" si="87"/>
        <v>0</v>
      </c>
      <c r="DC49" s="232">
        <f t="shared" si="87"/>
        <v>0</v>
      </c>
      <c r="DD49" s="232">
        <f t="shared" si="87"/>
        <v>0</v>
      </c>
      <c r="DE49" s="232">
        <f t="shared" si="87"/>
        <v>0</v>
      </c>
      <c r="DF49" s="232">
        <f t="shared" si="87"/>
        <v>0</v>
      </c>
      <c r="DG49" s="232">
        <f t="shared" si="87"/>
        <v>0</v>
      </c>
      <c r="DH49" s="232">
        <f t="shared" si="87"/>
        <v>0</v>
      </c>
      <c r="DI49" s="232">
        <f t="shared" si="87"/>
        <v>0</v>
      </c>
      <c r="DJ49" s="232">
        <f t="shared" si="87"/>
        <v>0</v>
      </c>
      <c r="DK49" s="232">
        <f t="shared" si="87"/>
        <v>0</v>
      </c>
      <c r="DL49" s="232">
        <f t="shared" si="87"/>
        <v>0</v>
      </c>
      <c r="DM49" s="232">
        <f t="shared" si="87"/>
        <v>0</v>
      </c>
      <c r="DN49" s="232">
        <f t="shared" si="87"/>
        <v>0</v>
      </c>
      <c r="DO49" s="232">
        <f t="shared" si="87"/>
        <v>0</v>
      </c>
      <c r="DP49" s="232">
        <f t="shared" si="87"/>
        <v>0</v>
      </c>
      <c r="DQ49" s="232">
        <f t="shared" si="87"/>
        <v>0</v>
      </c>
      <c r="DR49" s="232">
        <f t="shared" si="87"/>
        <v>0</v>
      </c>
      <c r="DS49" s="232">
        <f t="shared" si="87"/>
        <v>0</v>
      </c>
      <c r="DT49" s="232">
        <f t="shared" si="87"/>
        <v>0</v>
      </c>
      <c r="DU49" s="232">
        <f t="shared" si="87"/>
        <v>0</v>
      </c>
      <c r="DV49" s="232">
        <f t="shared" si="87"/>
        <v>0</v>
      </c>
      <c r="DW49" s="232">
        <f t="shared" si="87"/>
        <v>0</v>
      </c>
      <c r="DX49" s="232">
        <f t="shared" si="87"/>
        <v>0</v>
      </c>
      <c r="DY49" s="232">
        <f t="shared" si="87"/>
        <v>0</v>
      </c>
    </row>
    <row r="50" ht="14.25" customHeight="1">
      <c r="A50" s="212"/>
      <c r="B50" s="220" t="s">
        <v>471</v>
      </c>
      <c r="C50" s="219">
        <v>0.0</v>
      </c>
      <c r="D50" s="219">
        <v>0.0</v>
      </c>
      <c r="E50" s="220">
        <v>0.0</v>
      </c>
      <c r="F50" s="234">
        <v>0.0</v>
      </c>
      <c r="G50" s="229">
        <v>0.0</v>
      </c>
      <c r="H50" s="230">
        <v>0.0</v>
      </c>
      <c r="I50" s="231">
        <f t="shared" ref="I50:BP50" si="88">+IF(I$8&lt;$F50,0,IF(I$8&lt;$H50,$E50/12,$G50/12))*I$9</f>
        <v>0</v>
      </c>
      <c r="J50" s="231">
        <f t="shared" si="88"/>
        <v>0</v>
      </c>
      <c r="K50" s="231">
        <f t="shared" si="88"/>
        <v>0</v>
      </c>
      <c r="L50" s="231">
        <f t="shared" si="88"/>
        <v>0</v>
      </c>
      <c r="M50" s="231">
        <f t="shared" si="88"/>
        <v>0</v>
      </c>
      <c r="N50" s="231">
        <f t="shared" si="88"/>
        <v>0</v>
      </c>
      <c r="O50" s="231">
        <f t="shared" si="88"/>
        <v>0</v>
      </c>
      <c r="P50" s="231">
        <f t="shared" si="88"/>
        <v>0</v>
      </c>
      <c r="Q50" s="231">
        <f t="shared" si="88"/>
        <v>0</v>
      </c>
      <c r="R50" s="231">
        <f t="shared" si="88"/>
        <v>0</v>
      </c>
      <c r="S50" s="231">
        <f t="shared" si="88"/>
        <v>0</v>
      </c>
      <c r="T50" s="231">
        <f t="shared" si="88"/>
        <v>0</v>
      </c>
      <c r="U50" s="231">
        <f t="shared" si="88"/>
        <v>0</v>
      </c>
      <c r="V50" s="231">
        <f t="shared" si="88"/>
        <v>0</v>
      </c>
      <c r="W50" s="231">
        <f t="shared" si="88"/>
        <v>0</v>
      </c>
      <c r="X50" s="231">
        <f t="shared" si="88"/>
        <v>0</v>
      </c>
      <c r="Y50" s="231">
        <f t="shared" si="88"/>
        <v>0</v>
      </c>
      <c r="Z50" s="231">
        <f t="shared" si="88"/>
        <v>0</v>
      </c>
      <c r="AA50" s="231">
        <f t="shared" si="88"/>
        <v>0</v>
      </c>
      <c r="AB50" s="231">
        <f t="shared" si="88"/>
        <v>0</v>
      </c>
      <c r="AC50" s="231">
        <f t="shared" si="88"/>
        <v>0</v>
      </c>
      <c r="AD50" s="231">
        <f t="shared" si="88"/>
        <v>0</v>
      </c>
      <c r="AE50" s="231">
        <f t="shared" si="88"/>
        <v>0</v>
      </c>
      <c r="AF50" s="231">
        <f t="shared" si="88"/>
        <v>0</v>
      </c>
      <c r="AG50" s="231">
        <f t="shared" si="88"/>
        <v>0</v>
      </c>
      <c r="AH50" s="231">
        <f t="shared" si="88"/>
        <v>0</v>
      </c>
      <c r="AI50" s="231">
        <f t="shared" si="88"/>
        <v>0</v>
      </c>
      <c r="AJ50" s="231">
        <f t="shared" si="88"/>
        <v>0</v>
      </c>
      <c r="AK50" s="231">
        <f t="shared" si="88"/>
        <v>0</v>
      </c>
      <c r="AL50" s="231">
        <f t="shared" si="88"/>
        <v>0</v>
      </c>
      <c r="AM50" s="231">
        <f t="shared" si="88"/>
        <v>0</v>
      </c>
      <c r="AN50" s="231">
        <f t="shared" si="88"/>
        <v>0</v>
      </c>
      <c r="AO50" s="231">
        <f t="shared" si="88"/>
        <v>0</v>
      </c>
      <c r="AP50" s="231">
        <f t="shared" si="88"/>
        <v>0</v>
      </c>
      <c r="AQ50" s="231">
        <f t="shared" si="88"/>
        <v>0</v>
      </c>
      <c r="AR50" s="231">
        <f t="shared" si="88"/>
        <v>0</v>
      </c>
      <c r="AS50" s="231">
        <f t="shared" si="88"/>
        <v>0</v>
      </c>
      <c r="AT50" s="231">
        <f t="shared" si="88"/>
        <v>0</v>
      </c>
      <c r="AU50" s="231">
        <f t="shared" si="88"/>
        <v>0</v>
      </c>
      <c r="AV50" s="231">
        <f t="shared" si="88"/>
        <v>0</v>
      </c>
      <c r="AW50" s="231">
        <f t="shared" si="88"/>
        <v>0</v>
      </c>
      <c r="AX50" s="231">
        <f t="shared" si="88"/>
        <v>0</v>
      </c>
      <c r="AY50" s="231">
        <f t="shared" si="88"/>
        <v>0</v>
      </c>
      <c r="AZ50" s="231">
        <f t="shared" si="88"/>
        <v>0</v>
      </c>
      <c r="BA50" s="231">
        <f t="shared" si="88"/>
        <v>0</v>
      </c>
      <c r="BB50" s="231">
        <f t="shared" si="88"/>
        <v>0</v>
      </c>
      <c r="BC50" s="231">
        <f t="shared" si="88"/>
        <v>0</v>
      </c>
      <c r="BD50" s="231">
        <f t="shared" si="88"/>
        <v>0</v>
      </c>
      <c r="BE50" s="231">
        <f t="shared" si="88"/>
        <v>0</v>
      </c>
      <c r="BF50" s="231">
        <f t="shared" si="88"/>
        <v>0</v>
      </c>
      <c r="BG50" s="231">
        <f t="shared" si="88"/>
        <v>0</v>
      </c>
      <c r="BH50" s="231">
        <f t="shared" si="88"/>
        <v>0</v>
      </c>
      <c r="BI50" s="231">
        <f t="shared" si="88"/>
        <v>0</v>
      </c>
      <c r="BJ50" s="231">
        <f t="shared" si="88"/>
        <v>0</v>
      </c>
      <c r="BK50" s="231">
        <f t="shared" si="88"/>
        <v>0</v>
      </c>
      <c r="BL50" s="231">
        <f t="shared" si="88"/>
        <v>0</v>
      </c>
      <c r="BM50" s="231">
        <f t="shared" si="88"/>
        <v>0</v>
      </c>
      <c r="BN50" s="231">
        <f t="shared" si="88"/>
        <v>0</v>
      </c>
      <c r="BO50" s="231">
        <f t="shared" si="88"/>
        <v>0</v>
      </c>
      <c r="BP50" s="231">
        <f t="shared" si="88"/>
        <v>0</v>
      </c>
      <c r="BR50" s="232">
        <f t="shared" ref="BR50:DY50" si="89">+IF(I50&gt;0,1,0)</f>
        <v>0</v>
      </c>
      <c r="BS50" s="232">
        <f t="shared" si="89"/>
        <v>0</v>
      </c>
      <c r="BT50" s="232">
        <f t="shared" si="89"/>
        <v>0</v>
      </c>
      <c r="BU50" s="232">
        <f t="shared" si="89"/>
        <v>0</v>
      </c>
      <c r="BV50" s="232">
        <f t="shared" si="89"/>
        <v>0</v>
      </c>
      <c r="BW50" s="232">
        <f t="shared" si="89"/>
        <v>0</v>
      </c>
      <c r="BX50" s="232">
        <f t="shared" si="89"/>
        <v>0</v>
      </c>
      <c r="BY50" s="232">
        <f t="shared" si="89"/>
        <v>0</v>
      </c>
      <c r="BZ50" s="232">
        <f t="shared" si="89"/>
        <v>0</v>
      </c>
      <c r="CA50" s="232">
        <f t="shared" si="89"/>
        <v>0</v>
      </c>
      <c r="CB50" s="232">
        <f t="shared" si="89"/>
        <v>0</v>
      </c>
      <c r="CC50" s="232">
        <f t="shared" si="89"/>
        <v>0</v>
      </c>
      <c r="CD50" s="232">
        <f t="shared" si="89"/>
        <v>0</v>
      </c>
      <c r="CE50" s="232">
        <f t="shared" si="89"/>
        <v>0</v>
      </c>
      <c r="CF50" s="232">
        <f t="shared" si="89"/>
        <v>0</v>
      </c>
      <c r="CG50" s="232">
        <f t="shared" si="89"/>
        <v>0</v>
      </c>
      <c r="CH50" s="232">
        <f t="shared" si="89"/>
        <v>0</v>
      </c>
      <c r="CI50" s="232">
        <f t="shared" si="89"/>
        <v>0</v>
      </c>
      <c r="CJ50" s="232">
        <f t="shared" si="89"/>
        <v>0</v>
      </c>
      <c r="CK50" s="232">
        <f t="shared" si="89"/>
        <v>0</v>
      </c>
      <c r="CL50" s="232">
        <f t="shared" si="89"/>
        <v>0</v>
      </c>
      <c r="CM50" s="232">
        <f t="shared" si="89"/>
        <v>0</v>
      </c>
      <c r="CN50" s="232">
        <f t="shared" si="89"/>
        <v>0</v>
      </c>
      <c r="CO50" s="232">
        <f t="shared" si="89"/>
        <v>0</v>
      </c>
      <c r="CP50" s="232">
        <f t="shared" si="89"/>
        <v>0</v>
      </c>
      <c r="CQ50" s="232">
        <f t="shared" si="89"/>
        <v>0</v>
      </c>
      <c r="CR50" s="232">
        <f t="shared" si="89"/>
        <v>0</v>
      </c>
      <c r="CS50" s="232">
        <f t="shared" si="89"/>
        <v>0</v>
      </c>
      <c r="CT50" s="232">
        <f t="shared" si="89"/>
        <v>0</v>
      </c>
      <c r="CU50" s="232">
        <f t="shared" si="89"/>
        <v>0</v>
      </c>
      <c r="CV50" s="232">
        <f t="shared" si="89"/>
        <v>0</v>
      </c>
      <c r="CW50" s="232">
        <f t="shared" si="89"/>
        <v>0</v>
      </c>
      <c r="CX50" s="232">
        <f t="shared" si="89"/>
        <v>0</v>
      </c>
      <c r="CY50" s="232">
        <f t="shared" si="89"/>
        <v>0</v>
      </c>
      <c r="CZ50" s="232">
        <f t="shared" si="89"/>
        <v>0</v>
      </c>
      <c r="DA50" s="232">
        <f t="shared" si="89"/>
        <v>0</v>
      </c>
      <c r="DB50" s="232">
        <f t="shared" si="89"/>
        <v>0</v>
      </c>
      <c r="DC50" s="232">
        <f t="shared" si="89"/>
        <v>0</v>
      </c>
      <c r="DD50" s="232">
        <f t="shared" si="89"/>
        <v>0</v>
      </c>
      <c r="DE50" s="232">
        <f t="shared" si="89"/>
        <v>0</v>
      </c>
      <c r="DF50" s="232">
        <f t="shared" si="89"/>
        <v>0</v>
      </c>
      <c r="DG50" s="232">
        <f t="shared" si="89"/>
        <v>0</v>
      </c>
      <c r="DH50" s="232">
        <f t="shared" si="89"/>
        <v>0</v>
      </c>
      <c r="DI50" s="232">
        <f t="shared" si="89"/>
        <v>0</v>
      </c>
      <c r="DJ50" s="232">
        <f t="shared" si="89"/>
        <v>0</v>
      </c>
      <c r="DK50" s="232">
        <f t="shared" si="89"/>
        <v>0</v>
      </c>
      <c r="DL50" s="232">
        <f t="shared" si="89"/>
        <v>0</v>
      </c>
      <c r="DM50" s="232">
        <f t="shared" si="89"/>
        <v>0</v>
      </c>
      <c r="DN50" s="232">
        <f t="shared" si="89"/>
        <v>0</v>
      </c>
      <c r="DO50" s="232">
        <f t="shared" si="89"/>
        <v>0</v>
      </c>
      <c r="DP50" s="232">
        <f t="shared" si="89"/>
        <v>0</v>
      </c>
      <c r="DQ50" s="232">
        <f t="shared" si="89"/>
        <v>0</v>
      </c>
      <c r="DR50" s="232">
        <f t="shared" si="89"/>
        <v>0</v>
      </c>
      <c r="DS50" s="232">
        <f t="shared" si="89"/>
        <v>0</v>
      </c>
      <c r="DT50" s="232">
        <f t="shared" si="89"/>
        <v>0</v>
      </c>
      <c r="DU50" s="232">
        <f t="shared" si="89"/>
        <v>0</v>
      </c>
      <c r="DV50" s="232">
        <f t="shared" si="89"/>
        <v>0</v>
      </c>
      <c r="DW50" s="232">
        <f t="shared" si="89"/>
        <v>0</v>
      </c>
      <c r="DX50" s="232">
        <f t="shared" si="89"/>
        <v>0</v>
      </c>
      <c r="DY50" s="232">
        <f t="shared" si="89"/>
        <v>0</v>
      </c>
    </row>
    <row r="51" ht="14.25" customHeight="1">
      <c r="A51" s="212"/>
      <c r="B51" s="220" t="s">
        <v>471</v>
      </c>
      <c r="C51" s="219">
        <v>0.0</v>
      </c>
      <c r="D51" s="219">
        <v>0.0</v>
      </c>
      <c r="E51" s="220">
        <v>0.0</v>
      </c>
      <c r="F51" s="234">
        <v>0.0</v>
      </c>
      <c r="G51" s="229">
        <v>0.0</v>
      </c>
      <c r="H51" s="230">
        <v>0.0</v>
      </c>
      <c r="I51" s="235">
        <f t="shared" ref="I51:BP51" si="90">+IF(I$8&lt;$F51,0,IF(I$8&lt;$H51,$E51/12,$G51/12))*I$9</f>
        <v>0</v>
      </c>
      <c r="J51" s="235">
        <f t="shared" si="90"/>
        <v>0</v>
      </c>
      <c r="K51" s="235">
        <f t="shared" si="90"/>
        <v>0</v>
      </c>
      <c r="L51" s="235">
        <f t="shared" si="90"/>
        <v>0</v>
      </c>
      <c r="M51" s="235">
        <f t="shared" si="90"/>
        <v>0</v>
      </c>
      <c r="N51" s="235">
        <f t="shared" si="90"/>
        <v>0</v>
      </c>
      <c r="O51" s="235">
        <f t="shared" si="90"/>
        <v>0</v>
      </c>
      <c r="P51" s="235">
        <f t="shared" si="90"/>
        <v>0</v>
      </c>
      <c r="Q51" s="235">
        <f t="shared" si="90"/>
        <v>0</v>
      </c>
      <c r="R51" s="235">
        <f t="shared" si="90"/>
        <v>0</v>
      </c>
      <c r="S51" s="235">
        <f t="shared" si="90"/>
        <v>0</v>
      </c>
      <c r="T51" s="235">
        <f t="shared" si="90"/>
        <v>0</v>
      </c>
      <c r="U51" s="235">
        <f t="shared" si="90"/>
        <v>0</v>
      </c>
      <c r="V51" s="235">
        <f t="shared" si="90"/>
        <v>0</v>
      </c>
      <c r="W51" s="235">
        <f t="shared" si="90"/>
        <v>0</v>
      </c>
      <c r="X51" s="235">
        <f t="shared" si="90"/>
        <v>0</v>
      </c>
      <c r="Y51" s="235">
        <f t="shared" si="90"/>
        <v>0</v>
      </c>
      <c r="Z51" s="235">
        <f t="shared" si="90"/>
        <v>0</v>
      </c>
      <c r="AA51" s="235">
        <f t="shared" si="90"/>
        <v>0</v>
      </c>
      <c r="AB51" s="235">
        <f t="shared" si="90"/>
        <v>0</v>
      </c>
      <c r="AC51" s="235">
        <f t="shared" si="90"/>
        <v>0</v>
      </c>
      <c r="AD51" s="235">
        <f t="shared" si="90"/>
        <v>0</v>
      </c>
      <c r="AE51" s="235">
        <f t="shared" si="90"/>
        <v>0</v>
      </c>
      <c r="AF51" s="235">
        <f t="shared" si="90"/>
        <v>0</v>
      </c>
      <c r="AG51" s="235">
        <f t="shared" si="90"/>
        <v>0</v>
      </c>
      <c r="AH51" s="235">
        <f t="shared" si="90"/>
        <v>0</v>
      </c>
      <c r="AI51" s="235">
        <f t="shared" si="90"/>
        <v>0</v>
      </c>
      <c r="AJ51" s="235">
        <f t="shared" si="90"/>
        <v>0</v>
      </c>
      <c r="AK51" s="235">
        <f t="shared" si="90"/>
        <v>0</v>
      </c>
      <c r="AL51" s="235">
        <f t="shared" si="90"/>
        <v>0</v>
      </c>
      <c r="AM51" s="235">
        <f t="shared" si="90"/>
        <v>0</v>
      </c>
      <c r="AN51" s="235">
        <f t="shared" si="90"/>
        <v>0</v>
      </c>
      <c r="AO51" s="235">
        <f t="shared" si="90"/>
        <v>0</v>
      </c>
      <c r="AP51" s="235">
        <f t="shared" si="90"/>
        <v>0</v>
      </c>
      <c r="AQ51" s="235">
        <f t="shared" si="90"/>
        <v>0</v>
      </c>
      <c r="AR51" s="235">
        <f t="shared" si="90"/>
        <v>0</v>
      </c>
      <c r="AS51" s="235">
        <f t="shared" si="90"/>
        <v>0</v>
      </c>
      <c r="AT51" s="235">
        <f t="shared" si="90"/>
        <v>0</v>
      </c>
      <c r="AU51" s="235">
        <f t="shared" si="90"/>
        <v>0</v>
      </c>
      <c r="AV51" s="235">
        <f t="shared" si="90"/>
        <v>0</v>
      </c>
      <c r="AW51" s="235">
        <f t="shared" si="90"/>
        <v>0</v>
      </c>
      <c r="AX51" s="235">
        <f t="shared" si="90"/>
        <v>0</v>
      </c>
      <c r="AY51" s="235">
        <f t="shared" si="90"/>
        <v>0</v>
      </c>
      <c r="AZ51" s="235">
        <f t="shared" si="90"/>
        <v>0</v>
      </c>
      <c r="BA51" s="235">
        <f t="shared" si="90"/>
        <v>0</v>
      </c>
      <c r="BB51" s="235">
        <f t="shared" si="90"/>
        <v>0</v>
      </c>
      <c r="BC51" s="235">
        <f t="shared" si="90"/>
        <v>0</v>
      </c>
      <c r="BD51" s="235">
        <f t="shared" si="90"/>
        <v>0</v>
      </c>
      <c r="BE51" s="235">
        <f t="shared" si="90"/>
        <v>0</v>
      </c>
      <c r="BF51" s="235">
        <f t="shared" si="90"/>
        <v>0</v>
      </c>
      <c r="BG51" s="235">
        <f t="shared" si="90"/>
        <v>0</v>
      </c>
      <c r="BH51" s="235">
        <f t="shared" si="90"/>
        <v>0</v>
      </c>
      <c r="BI51" s="235">
        <f t="shared" si="90"/>
        <v>0</v>
      </c>
      <c r="BJ51" s="235">
        <f t="shared" si="90"/>
        <v>0</v>
      </c>
      <c r="BK51" s="235">
        <f t="shared" si="90"/>
        <v>0</v>
      </c>
      <c r="BL51" s="235">
        <f t="shared" si="90"/>
        <v>0</v>
      </c>
      <c r="BM51" s="235">
        <f t="shared" si="90"/>
        <v>0</v>
      </c>
      <c r="BN51" s="235">
        <f t="shared" si="90"/>
        <v>0</v>
      </c>
      <c r="BO51" s="235">
        <f t="shared" si="90"/>
        <v>0</v>
      </c>
      <c r="BP51" s="235">
        <f t="shared" si="90"/>
        <v>0</v>
      </c>
      <c r="BR51" s="236">
        <f t="shared" ref="BR51:DY51" si="91">+IF(I51&gt;0,1,0)</f>
        <v>0</v>
      </c>
      <c r="BS51" s="236">
        <f t="shared" si="91"/>
        <v>0</v>
      </c>
      <c r="BT51" s="236">
        <f t="shared" si="91"/>
        <v>0</v>
      </c>
      <c r="BU51" s="236">
        <f t="shared" si="91"/>
        <v>0</v>
      </c>
      <c r="BV51" s="236">
        <f t="shared" si="91"/>
        <v>0</v>
      </c>
      <c r="BW51" s="236">
        <f t="shared" si="91"/>
        <v>0</v>
      </c>
      <c r="BX51" s="236">
        <f t="shared" si="91"/>
        <v>0</v>
      </c>
      <c r="BY51" s="236">
        <f t="shared" si="91"/>
        <v>0</v>
      </c>
      <c r="BZ51" s="236">
        <f t="shared" si="91"/>
        <v>0</v>
      </c>
      <c r="CA51" s="236">
        <f t="shared" si="91"/>
        <v>0</v>
      </c>
      <c r="CB51" s="236">
        <f t="shared" si="91"/>
        <v>0</v>
      </c>
      <c r="CC51" s="236">
        <f t="shared" si="91"/>
        <v>0</v>
      </c>
      <c r="CD51" s="236">
        <f t="shared" si="91"/>
        <v>0</v>
      </c>
      <c r="CE51" s="236">
        <f t="shared" si="91"/>
        <v>0</v>
      </c>
      <c r="CF51" s="236">
        <f t="shared" si="91"/>
        <v>0</v>
      </c>
      <c r="CG51" s="236">
        <f t="shared" si="91"/>
        <v>0</v>
      </c>
      <c r="CH51" s="236">
        <f t="shared" si="91"/>
        <v>0</v>
      </c>
      <c r="CI51" s="236">
        <f t="shared" si="91"/>
        <v>0</v>
      </c>
      <c r="CJ51" s="236">
        <f t="shared" si="91"/>
        <v>0</v>
      </c>
      <c r="CK51" s="236">
        <f t="shared" si="91"/>
        <v>0</v>
      </c>
      <c r="CL51" s="236">
        <f t="shared" si="91"/>
        <v>0</v>
      </c>
      <c r="CM51" s="236">
        <f t="shared" si="91"/>
        <v>0</v>
      </c>
      <c r="CN51" s="236">
        <f t="shared" si="91"/>
        <v>0</v>
      </c>
      <c r="CO51" s="236">
        <f t="shared" si="91"/>
        <v>0</v>
      </c>
      <c r="CP51" s="236">
        <f t="shared" si="91"/>
        <v>0</v>
      </c>
      <c r="CQ51" s="236">
        <f t="shared" si="91"/>
        <v>0</v>
      </c>
      <c r="CR51" s="236">
        <f t="shared" si="91"/>
        <v>0</v>
      </c>
      <c r="CS51" s="236">
        <f t="shared" si="91"/>
        <v>0</v>
      </c>
      <c r="CT51" s="236">
        <f t="shared" si="91"/>
        <v>0</v>
      </c>
      <c r="CU51" s="236">
        <f t="shared" si="91"/>
        <v>0</v>
      </c>
      <c r="CV51" s="236">
        <f t="shared" si="91"/>
        <v>0</v>
      </c>
      <c r="CW51" s="236">
        <f t="shared" si="91"/>
        <v>0</v>
      </c>
      <c r="CX51" s="236">
        <f t="shared" si="91"/>
        <v>0</v>
      </c>
      <c r="CY51" s="236">
        <f t="shared" si="91"/>
        <v>0</v>
      </c>
      <c r="CZ51" s="236">
        <f t="shared" si="91"/>
        <v>0</v>
      </c>
      <c r="DA51" s="236">
        <f t="shared" si="91"/>
        <v>0</v>
      </c>
      <c r="DB51" s="236">
        <f t="shared" si="91"/>
        <v>0</v>
      </c>
      <c r="DC51" s="236">
        <f t="shared" si="91"/>
        <v>0</v>
      </c>
      <c r="DD51" s="236">
        <f t="shared" si="91"/>
        <v>0</v>
      </c>
      <c r="DE51" s="236">
        <f t="shared" si="91"/>
        <v>0</v>
      </c>
      <c r="DF51" s="236">
        <f t="shared" si="91"/>
        <v>0</v>
      </c>
      <c r="DG51" s="236">
        <f t="shared" si="91"/>
        <v>0</v>
      </c>
      <c r="DH51" s="236">
        <f t="shared" si="91"/>
        <v>0</v>
      </c>
      <c r="DI51" s="236">
        <f t="shared" si="91"/>
        <v>0</v>
      </c>
      <c r="DJ51" s="236">
        <f t="shared" si="91"/>
        <v>0</v>
      </c>
      <c r="DK51" s="236">
        <f t="shared" si="91"/>
        <v>0</v>
      </c>
      <c r="DL51" s="236">
        <f t="shared" si="91"/>
        <v>0</v>
      </c>
      <c r="DM51" s="236">
        <f t="shared" si="91"/>
        <v>0</v>
      </c>
      <c r="DN51" s="236">
        <f t="shared" si="91"/>
        <v>0</v>
      </c>
      <c r="DO51" s="236">
        <f t="shared" si="91"/>
        <v>0</v>
      </c>
      <c r="DP51" s="236">
        <f t="shared" si="91"/>
        <v>0</v>
      </c>
      <c r="DQ51" s="236">
        <f t="shared" si="91"/>
        <v>0</v>
      </c>
      <c r="DR51" s="236">
        <f t="shared" si="91"/>
        <v>0</v>
      </c>
      <c r="DS51" s="236">
        <f t="shared" si="91"/>
        <v>0</v>
      </c>
      <c r="DT51" s="236">
        <f t="shared" si="91"/>
        <v>0</v>
      </c>
      <c r="DU51" s="236">
        <f t="shared" si="91"/>
        <v>0</v>
      </c>
      <c r="DV51" s="236">
        <f t="shared" si="91"/>
        <v>0</v>
      </c>
      <c r="DW51" s="236">
        <f t="shared" si="91"/>
        <v>0</v>
      </c>
      <c r="DX51" s="236">
        <f t="shared" si="91"/>
        <v>0</v>
      </c>
      <c r="DY51" s="236">
        <f t="shared" si="91"/>
        <v>0</v>
      </c>
    </row>
    <row r="52" ht="14.25" customHeight="1">
      <c r="A52" s="227"/>
      <c r="B52" s="227" t="s">
        <v>135</v>
      </c>
      <c r="C52" s="237"/>
      <c r="D52" s="237"/>
      <c r="E52" s="238"/>
      <c r="F52" s="227"/>
      <c r="G52" s="227"/>
      <c r="H52" s="227"/>
      <c r="I52" s="239">
        <f t="shared" ref="I52:BP52" si="92">SUM(I11:I51)</f>
        <v>20833.33333</v>
      </c>
      <c r="J52" s="239">
        <f t="shared" si="92"/>
        <v>20833.33333</v>
      </c>
      <c r="K52" s="239">
        <f t="shared" si="92"/>
        <v>31250</v>
      </c>
      <c r="L52" s="239">
        <f t="shared" si="92"/>
        <v>41666.66667</v>
      </c>
      <c r="M52" s="239">
        <f t="shared" si="92"/>
        <v>41666.66667</v>
      </c>
      <c r="N52" s="239">
        <f t="shared" si="92"/>
        <v>52083.33333</v>
      </c>
      <c r="O52" s="239">
        <f t="shared" si="92"/>
        <v>60000</v>
      </c>
      <c r="P52" s="239">
        <f t="shared" si="92"/>
        <v>60000</v>
      </c>
      <c r="Q52" s="239">
        <f t="shared" si="92"/>
        <v>77500</v>
      </c>
      <c r="R52" s="239">
        <f t="shared" si="92"/>
        <v>77500</v>
      </c>
      <c r="S52" s="239">
        <f t="shared" si="92"/>
        <v>77500</v>
      </c>
      <c r="T52" s="239">
        <f t="shared" si="92"/>
        <v>77500</v>
      </c>
      <c r="U52" s="239">
        <f t="shared" si="92"/>
        <v>92697.91667</v>
      </c>
      <c r="V52" s="239">
        <f t="shared" si="92"/>
        <v>92697.91667</v>
      </c>
      <c r="W52" s="239">
        <f t="shared" si="92"/>
        <v>109770.8333</v>
      </c>
      <c r="X52" s="239">
        <f t="shared" si="92"/>
        <v>112635.4167</v>
      </c>
      <c r="Y52" s="239">
        <f t="shared" si="92"/>
        <v>112635.4167</v>
      </c>
      <c r="Z52" s="239">
        <f t="shared" si="92"/>
        <v>135666.6667</v>
      </c>
      <c r="AA52" s="239">
        <f t="shared" si="92"/>
        <v>135666.6667</v>
      </c>
      <c r="AB52" s="239">
        <f t="shared" si="92"/>
        <v>159041.6667</v>
      </c>
      <c r="AC52" s="239">
        <f t="shared" si="92"/>
        <v>161906.25</v>
      </c>
      <c r="AD52" s="239">
        <f t="shared" si="92"/>
        <v>161906.25</v>
      </c>
      <c r="AE52" s="239">
        <f t="shared" si="92"/>
        <v>161906.25</v>
      </c>
      <c r="AF52" s="239">
        <f t="shared" si="92"/>
        <v>168781.25</v>
      </c>
      <c r="AG52" s="239">
        <f t="shared" si="92"/>
        <v>191625</v>
      </c>
      <c r="AH52" s="239">
        <f t="shared" si="92"/>
        <v>191625</v>
      </c>
      <c r="AI52" s="239">
        <f t="shared" si="92"/>
        <v>191625</v>
      </c>
      <c r="AJ52" s="239">
        <f t="shared" si="92"/>
        <v>196625</v>
      </c>
      <c r="AK52" s="239">
        <f t="shared" si="92"/>
        <v>196625</v>
      </c>
      <c r="AL52" s="239">
        <f t="shared" si="92"/>
        <v>221625</v>
      </c>
      <c r="AM52" s="239">
        <f t="shared" si="92"/>
        <v>221625</v>
      </c>
      <c r="AN52" s="239">
        <f t="shared" si="92"/>
        <v>221625</v>
      </c>
      <c r="AO52" s="239">
        <f t="shared" si="92"/>
        <v>227625</v>
      </c>
      <c r="AP52" s="239">
        <f t="shared" si="92"/>
        <v>227625</v>
      </c>
      <c r="AQ52" s="239">
        <f t="shared" si="92"/>
        <v>235625</v>
      </c>
      <c r="AR52" s="239">
        <f t="shared" si="92"/>
        <v>248125</v>
      </c>
      <c r="AS52" s="239">
        <f t="shared" si="92"/>
        <v>304010.4167</v>
      </c>
      <c r="AT52" s="239">
        <f t="shared" si="92"/>
        <v>304010.4167</v>
      </c>
      <c r="AU52" s="239">
        <f t="shared" si="92"/>
        <v>304010.4167</v>
      </c>
      <c r="AV52" s="239">
        <f t="shared" si="92"/>
        <v>304010.4167</v>
      </c>
      <c r="AW52" s="239">
        <f t="shared" si="92"/>
        <v>304010.4167</v>
      </c>
      <c r="AX52" s="239">
        <f t="shared" si="92"/>
        <v>304010.4167</v>
      </c>
      <c r="AY52" s="239">
        <f t="shared" si="92"/>
        <v>304010.4167</v>
      </c>
      <c r="AZ52" s="239">
        <f t="shared" si="92"/>
        <v>304010.4167</v>
      </c>
      <c r="BA52" s="239">
        <f t="shared" si="92"/>
        <v>304010.4167</v>
      </c>
      <c r="BB52" s="239">
        <f t="shared" si="92"/>
        <v>304010.4167</v>
      </c>
      <c r="BC52" s="239">
        <f t="shared" si="92"/>
        <v>304010.4167</v>
      </c>
      <c r="BD52" s="239">
        <f t="shared" si="92"/>
        <v>304010.4167</v>
      </c>
      <c r="BE52" s="239">
        <f t="shared" si="92"/>
        <v>339062.5</v>
      </c>
      <c r="BF52" s="239">
        <f t="shared" si="92"/>
        <v>339062.5</v>
      </c>
      <c r="BG52" s="239">
        <f t="shared" si="92"/>
        <v>339062.5</v>
      </c>
      <c r="BH52" s="239">
        <f t="shared" si="92"/>
        <v>339062.5</v>
      </c>
      <c r="BI52" s="239">
        <f t="shared" si="92"/>
        <v>339062.5</v>
      </c>
      <c r="BJ52" s="239">
        <f t="shared" si="92"/>
        <v>339062.5</v>
      </c>
      <c r="BK52" s="239">
        <f t="shared" si="92"/>
        <v>339062.5</v>
      </c>
      <c r="BL52" s="239">
        <f t="shared" si="92"/>
        <v>339062.5</v>
      </c>
      <c r="BM52" s="239">
        <f t="shared" si="92"/>
        <v>339062.5</v>
      </c>
      <c r="BN52" s="239">
        <f t="shared" si="92"/>
        <v>339062.5</v>
      </c>
      <c r="BO52" s="239">
        <f t="shared" si="92"/>
        <v>339062.5</v>
      </c>
      <c r="BP52" s="239">
        <f t="shared" si="92"/>
        <v>339062.5</v>
      </c>
      <c r="BR52" s="69">
        <f t="shared" ref="BR52:DY52" si="93">+SUM(BR11:BR51)</f>
        <v>2</v>
      </c>
      <c r="BS52" s="69">
        <f t="shared" si="93"/>
        <v>2</v>
      </c>
      <c r="BT52" s="69">
        <f t="shared" si="93"/>
        <v>3</v>
      </c>
      <c r="BU52" s="69">
        <f t="shared" si="93"/>
        <v>4</v>
      </c>
      <c r="BV52" s="69">
        <f t="shared" si="93"/>
        <v>4</v>
      </c>
      <c r="BW52" s="69">
        <f t="shared" si="93"/>
        <v>5</v>
      </c>
      <c r="BX52" s="69">
        <f t="shared" si="93"/>
        <v>6</v>
      </c>
      <c r="BY52" s="69">
        <f t="shared" si="93"/>
        <v>6</v>
      </c>
      <c r="BZ52" s="69">
        <f t="shared" si="93"/>
        <v>8</v>
      </c>
      <c r="CA52" s="69">
        <f t="shared" si="93"/>
        <v>8</v>
      </c>
      <c r="CB52" s="69">
        <f t="shared" si="93"/>
        <v>8</v>
      </c>
      <c r="CC52" s="69">
        <f t="shared" si="93"/>
        <v>8</v>
      </c>
      <c r="CD52" s="69">
        <f t="shared" si="93"/>
        <v>9</v>
      </c>
      <c r="CE52" s="69">
        <f t="shared" si="93"/>
        <v>9</v>
      </c>
      <c r="CF52" s="69">
        <f t="shared" si="93"/>
        <v>10</v>
      </c>
      <c r="CG52" s="69">
        <f t="shared" si="93"/>
        <v>10</v>
      </c>
      <c r="CH52" s="69">
        <f t="shared" si="93"/>
        <v>10</v>
      </c>
      <c r="CI52" s="69">
        <f t="shared" si="93"/>
        <v>12</v>
      </c>
      <c r="CJ52" s="69">
        <f t="shared" si="93"/>
        <v>12</v>
      </c>
      <c r="CK52" s="69">
        <f t="shared" si="93"/>
        <v>14</v>
      </c>
      <c r="CL52" s="69">
        <f t="shared" si="93"/>
        <v>14</v>
      </c>
      <c r="CM52" s="69">
        <f t="shared" si="93"/>
        <v>14</v>
      </c>
      <c r="CN52" s="69">
        <f t="shared" si="93"/>
        <v>14</v>
      </c>
      <c r="CO52" s="69">
        <f t="shared" si="93"/>
        <v>15</v>
      </c>
      <c r="CP52" s="69">
        <f t="shared" si="93"/>
        <v>16</v>
      </c>
      <c r="CQ52" s="69">
        <f t="shared" si="93"/>
        <v>16</v>
      </c>
      <c r="CR52" s="69">
        <f t="shared" si="93"/>
        <v>16</v>
      </c>
      <c r="CS52" s="69">
        <f t="shared" si="93"/>
        <v>17</v>
      </c>
      <c r="CT52" s="69">
        <f t="shared" si="93"/>
        <v>17</v>
      </c>
      <c r="CU52" s="69">
        <f t="shared" si="93"/>
        <v>20</v>
      </c>
      <c r="CV52" s="69">
        <f t="shared" si="93"/>
        <v>20</v>
      </c>
      <c r="CW52" s="69">
        <f t="shared" si="93"/>
        <v>20</v>
      </c>
      <c r="CX52" s="69">
        <f t="shared" si="93"/>
        <v>21</v>
      </c>
      <c r="CY52" s="69">
        <f t="shared" si="93"/>
        <v>21</v>
      </c>
      <c r="CZ52" s="69">
        <f t="shared" si="93"/>
        <v>22</v>
      </c>
      <c r="DA52" s="69">
        <f t="shared" si="93"/>
        <v>24</v>
      </c>
      <c r="DB52" s="69">
        <f t="shared" si="93"/>
        <v>25</v>
      </c>
      <c r="DC52" s="69">
        <f t="shared" si="93"/>
        <v>25</v>
      </c>
      <c r="DD52" s="69">
        <f t="shared" si="93"/>
        <v>25</v>
      </c>
      <c r="DE52" s="69">
        <f t="shared" si="93"/>
        <v>25</v>
      </c>
      <c r="DF52" s="69">
        <f t="shared" si="93"/>
        <v>25</v>
      </c>
      <c r="DG52" s="69">
        <f t="shared" si="93"/>
        <v>25</v>
      </c>
      <c r="DH52" s="69">
        <f t="shared" si="93"/>
        <v>25</v>
      </c>
      <c r="DI52" s="69">
        <f t="shared" si="93"/>
        <v>25</v>
      </c>
      <c r="DJ52" s="69">
        <f t="shared" si="93"/>
        <v>25</v>
      </c>
      <c r="DK52" s="69">
        <f t="shared" si="93"/>
        <v>25</v>
      </c>
      <c r="DL52" s="69">
        <f t="shared" si="93"/>
        <v>25</v>
      </c>
      <c r="DM52" s="69">
        <f t="shared" si="93"/>
        <v>25</v>
      </c>
      <c r="DN52" s="69">
        <f t="shared" si="93"/>
        <v>26</v>
      </c>
      <c r="DO52" s="69">
        <f t="shared" si="93"/>
        <v>26</v>
      </c>
      <c r="DP52" s="69">
        <f t="shared" si="93"/>
        <v>26</v>
      </c>
      <c r="DQ52" s="69">
        <f t="shared" si="93"/>
        <v>26</v>
      </c>
      <c r="DR52" s="69">
        <f t="shared" si="93"/>
        <v>26</v>
      </c>
      <c r="DS52" s="69">
        <f t="shared" si="93"/>
        <v>26</v>
      </c>
      <c r="DT52" s="69">
        <f t="shared" si="93"/>
        <v>26</v>
      </c>
      <c r="DU52" s="69">
        <f t="shared" si="93"/>
        <v>26</v>
      </c>
      <c r="DV52" s="69">
        <f t="shared" si="93"/>
        <v>26</v>
      </c>
      <c r="DW52" s="69">
        <f t="shared" si="93"/>
        <v>26</v>
      </c>
      <c r="DX52" s="69">
        <f t="shared" si="93"/>
        <v>26</v>
      </c>
      <c r="DY52" s="69">
        <f t="shared" si="93"/>
        <v>26</v>
      </c>
    </row>
    <row r="53" ht="14.25" customHeight="1">
      <c r="A53" s="212"/>
      <c r="B53" s="212"/>
      <c r="C53" s="219"/>
      <c r="D53" s="219"/>
      <c r="E53" s="220"/>
      <c r="F53" s="212"/>
      <c r="G53" s="212"/>
      <c r="H53" s="212"/>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c r="AH53" s="231"/>
      <c r="AI53" s="231"/>
      <c r="AJ53" s="231"/>
      <c r="AK53" s="231"/>
      <c r="AL53" s="231"/>
      <c r="AM53" s="231"/>
      <c r="AN53" s="231"/>
      <c r="AO53" s="231"/>
      <c r="AP53" s="231"/>
      <c r="AQ53" s="231"/>
      <c r="AR53" s="231"/>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row>
    <row r="54" ht="14.25" customHeight="1">
      <c r="A54" s="212"/>
      <c r="B54" s="227" t="s">
        <v>472</v>
      </c>
      <c r="C54" s="211"/>
      <c r="D54" s="211"/>
      <c r="E54" s="212"/>
      <c r="F54" s="212"/>
      <c r="G54" s="212"/>
      <c r="H54" s="212"/>
      <c r="I54" s="231"/>
      <c r="J54" s="231"/>
      <c r="K54" s="231"/>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row>
    <row r="55" ht="14.25" customHeight="1">
      <c r="A55" s="212"/>
      <c r="B55" s="212" t="s">
        <v>338</v>
      </c>
      <c r="C55" s="211"/>
      <c r="D55" s="211"/>
      <c r="E55" s="212"/>
      <c r="F55" s="212"/>
      <c r="G55" s="212"/>
      <c r="H55" s="212"/>
      <c r="I55" s="231">
        <f t="shared" ref="I55:BP55" si="94">SUMIF($C$11:$C$52,$B55,I$11:I$52)</f>
        <v>20833.33333</v>
      </c>
      <c r="J55" s="231">
        <f t="shared" si="94"/>
        <v>20833.33333</v>
      </c>
      <c r="K55" s="231">
        <f t="shared" si="94"/>
        <v>31250</v>
      </c>
      <c r="L55" s="231">
        <f t="shared" si="94"/>
        <v>41666.66667</v>
      </c>
      <c r="M55" s="231">
        <f t="shared" si="94"/>
        <v>41666.66667</v>
      </c>
      <c r="N55" s="231">
        <f t="shared" si="94"/>
        <v>52083.33333</v>
      </c>
      <c r="O55" s="231">
        <f t="shared" si="94"/>
        <v>52083.33333</v>
      </c>
      <c r="P55" s="231">
        <f t="shared" si="94"/>
        <v>52083.33333</v>
      </c>
      <c r="Q55" s="231">
        <f t="shared" si="94"/>
        <v>62500</v>
      </c>
      <c r="R55" s="231">
        <f t="shared" si="94"/>
        <v>62500</v>
      </c>
      <c r="S55" s="231">
        <f t="shared" si="94"/>
        <v>62500</v>
      </c>
      <c r="T55" s="231">
        <f t="shared" si="94"/>
        <v>62500</v>
      </c>
      <c r="U55" s="231">
        <f t="shared" si="94"/>
        <v>71614.58333</v>
      </c>
      <c r="V55" s="231">
        <f t="shared" si="94"/>
        <v>71614.58333</v>
      </c>
      <c r="W55" s="231">
        <f t="shared" si="94"/>
        <v>74479.16667</v>
      </c>
      <c r="X55" s="231">
        <f t="shared" si="94"/>
        <v>77343.75</v>
      </c>
      <c r="Y55" s="231">
        <f t="shared" si="94"/>
        <v>77343.75</v>
      </c>
      <c r="Z55" s="231">
        <f t="shared" si="94"/>
        <v>80208.33333</v>
      </c>
      <c r="AA55" s="231">
        <f t="shared" si="94"/>
        <v>80208.33333</v>
      </c>
      <c r="AB55" s="231">
        <f t="shared" si="94"/>
        <v>80208.33333</v>
      </c>
      <c r="AC55" s="231">
        <f t="shared" si="94"/>
        <v>83072.91667</v>
      </c>
      <c r="AD55" s="231">
        <f t="shared" si="94"/>
        <v>83072.91667</v>
      </c>
      <c r="AE55" s="231">
        <f t="shared" si="94"/>
        <v>83072.91667</v>
      </c>
      <c r="AF55" s="231">
        <f t="shared" si="94"/>
        <v>83072.91667</v>
      </c>
      <c r="AG55" s="231">
        <f t="shared" si="94"/>
        <v>90625</v>
      </c>
      <c r="AH55" s="231">
        <f t="shared" si="94"/>
        <v>90625</v>
      </c>
      <c r="AI55" s="231">
        <f t="shared" si="94"/>
        <v>90625</v>
      </c>
      <c r="AJ55" s="231">
        <f t="shared" si="94"/>
        <v>90625</v>
      </c>
      <c r="AK55" s="231">
        <f t="shared" si="94"/>
        <v>90625</v>
      </c>
      <c r="AL55" s="231">
        <f t="shared" si="94"/>
        <v>90625</v>
      </c>
      <c r="AM55" s="231">
        <f t="shared" si="94"/>
        <v>90625</v>
      </c>
      <c r="AN55" s="231">
        <f t="shared" si="94"/>
        <v>90625</v>
      </c>
      <c r="AO55" s="231">
        <f t="shared" si="94"/>
        <v>90625</v>
      </c>
      <c r="AP55" s="231">
        <f t="shared" si="94"/>
        <v>90625</v>
      </c>
      <c r="AQ55" s="231">
        <f t="shared" si="94"/>
        <v>90625</v>
      </c>
      <c r="AR55" s="231">
        <f t="shared" si="94"/>
        <v>90625</v>
      </c>
      <c r="AS55" s="231">
        <f t="shared" si="94"/>
        <v>125260.4167</v>
      </c>
      <c r="AT55" s="231">
        <f t="shared" si="94"/>
        <v>125260.4167</v>
      </c>
      <c r="AU55" s="231">
        <f t="shared" si="94"/>
        <v>125260.4167</v>
      </c>
      <c r="AV55" s="231">
        <f t="shared" si="94"/>
        <v>125260.4167</v>
      </c>
      <c r="AW55" s="231">
        <f t="shared" si="94"/>
        <v>125260.4167</v>
      </c>
      <c r="AX55" s="231">
        <f t="shared" si="94"/>
        <v>125260.4167</v>
      </c>
      <c r="AY55" s="231">
        <f t="shared" si="94"/>
        <v>125260.4167</v>
      </c>
      <c r="AZ55" s="231">
        <f t="shared" si="94"/>
        <v>125260.4167</v>
      </c>
      <c r="BA55" s="231">
        <f t="shared" si="94"/>
        <v>125260.4167</v>
      </c>
      <c r="BB55" s="231">
        <f t="shared" si="94"/>
        <v>125260.4167</v>
      </c>
      <c r="BC55" s="231">
        <f t="shared" si="94"/>
        <v>125260.4167</v>
      </c>
      <c r="BD55" s="231">
        <f t="shared" si="94"/>
        <v>125260.4167</v>
      </c>
      <c r="BE55" s="231">
        <f t="shared" si="94"/>
        <v>134895.8333</v>
      </c>
      <c r="BF55" s="231">
        <f t="shared" si="94"/>
        <v>134895.8333</v>
      </c>
      <c r="BG55" s="231">
        <f t="shared" si="94"/>
        <v>134895.8333</v>
      </c>
      <c r="BH55" s="231">
        <f t="shared" si="94"/>
        <v>134895.8333</v>
      </c>
      <c r="BI55" s="231">
        <f t="shared" si="94"/>
        <v>134895.8333</v>
      </c>
      <c r="BJ55" s="231">
        <f t="shared" si="94"/>
        <v>134895.8333</v>
      </c>
      <c r="BK55" s="231">
        <f t="shared" si="94"/>
        <v>134895.8333</v>
      </c>
      <c r="BL55" s="231">
        <f t="shared" si="94"/>
        <v>134895.8333</v>
      </c>
      <c r="BM55" s="231">
        <f t="shared" si="94"/>
        <v>134895.8333</v>
      </c>
      <c r="BN55" s="231">
        <f t="shared" si="94"/>
        <v>134895.8333</v>
      </c>
      <c r="BO55" s="231">
        <f t="shared" si="94"/>
        <v>134895.8333</v>
      </c>
      <c r="BP55" s="231">
        <f t="shared" si="94"/>
        <v>134895.8333</v>
      </c>
    </row>
    <row r="56" ht="14.25" customHeight="1">
      <c r="A56" s="212"/>
      <c r="B56" s="212" t="s">
        <v>339</v>
      </c>
      <c r="C56" s="211"/>
      <c r="D56" s="211"/>
      <c r="E56" s="212"/>
      <c r="F56" s="212"/>
      <c r="G56" s="212"/>
      <c r="H56" s="212"/>
      <c r="I56" s="231">
        <f t="shared" ref="I56:BP56" si="95">SUMIF($C$11:$C$52,$B56,I$11:I$52)</f>
        <v>0</v>
      </c>
      <c r="J56" s="231">
        <f t="shared" si="95"/>
        <v>0</v>
      </c>
      <c r="K56" s="231">
        <f t="shared" si="95"/>
        <v>0</v>
      </c>
      <c r="L56" s="231">
        <f t="shared" si="95"/>
        <v>0</v>
      </c>
      <c r="M56" s="231">
        <f t="shared" si="95"/>
        <v>0</v>
      </c>
      <c r="N56" s="231">
        <f t="shared" si="95"/>
        <v>0</v>
      </c>
      <c r="O56" s="231">
        <f t="shared" si="95"/>
        <v>7916.666667</v>
      </c>
      <c r="P56" s="231">
        <f t="shared" si="95"/>
        <v>7916.666667</v>
      </c>
      <c r="Q56" s="231">
        <f t="shared" si="95"/>
        <v>15000</v>
      </c>
      <c r="R56" s="231">
        <f t="shared" si="95"/>
        <v>15000</v>
      </c>
      <c r="S56" s="231">
        <f t="shared" si="95"/>
        <v>15000</v>
      </c>
      <c r="T56" s="231">
        <f t="shared" si="95"/>
        <v>15000</v>
      </c>
      <c r="U56" s="231">
        <f t="shared" si="95"/>
        <v>21083.33333</v>
      </c>
      <c r="V56" s="231">
        <f t="shared" si="95"/>
        <v>21083.33333</v>
      </c>
      <c r="W56" s="231">
        <f t="shared" si="95"/>
        <v>21083.33333</v>
      </c>
      <c r="X56" s="231">
        <f t="shared" si="95"/>
        <v>21083.33333</v>
      </c>
      <c r="Y56" s="231">
        <f t="shared" si="95"/>
        <v>21083.33333</v>
      </c>
      <c r="Z56" s="231">
        <f t="shared" si="95"/>
        <v>27500</v>
      </c>
      <c r="AA56" s="231">
        <f t="shared" si="95"/>
        <v>27500</v>
      </c>
      <c r="AB56" s="231">
        <f t="shared" si="95"/>
        <v>27500</v>
      </c>
      <c r="AC56" s="231">
        <f t="shared" si="95"/>
        <v>27500</v>
      </c>
      <c r="AD56" s="231">
        <f t="shared" si="95"/>
        <v>27500</v>
      </c>
      <c r="AE56" s="231">
        <f t="shared" si="95"/>
        <v>27500</v>
      </c>
      <c r="AF56" s="231">
        <f t="shared" si="95"/>
        <v>27500</v>
      </c>
      <c r="AG56" s="231">
        <f t="shared" si="95"/>
        <v>30000</v>
      </c>
      <c r="AH56" s="231">
        <f t="shared" si="95"/>
        <v>30000</v>
      </c>
      <c r="AI56" s="231">
        <f t="shared" si="95"/>
        <v>30000</v>
      </c>
      <c r="AJ56" s="231">
        <f t="shared" si="95"/>
        <v>30000</v>
      </c>
      <c r="AK56" s="231">
        <f t="shared" si="95"/>
        <v>30000</v>
      </c>
      <c r="AL56" s="231">
        <f t="shared" si="95"/>
        <v>37500</v>
      </c>
      <c r="AM56" s="231">
        <f t="shared" si="95"/>
        <v>37500</v>
      </c>
      <c r="AN56" s="231">
        <f t="shared" si="95"/>
        <v>37500</v>
      </c>
      <c r="AO56" s="231">
        <f t="shared" si="95"/>
        <v>43500</v>
      </c>
      <c r="AP56" s="231">
        <f t="shared" si="95"/>
        <v>43500</v>
      </c>
      <c r="AQ56" s="231">
        <f t="shared" si="95"/>
        <v>43500</v>
      </c>
      <c r="AR56" s="231">
        <f t="shared" si="95"/>
        <v>43500</v>
      </c>
      <c r="AS56" s="231">
        <f t="shared" si="95"/>
        <v>47125</v>
      </c>
      <c r="AT56" s="231">
        <f t="shared" si="95"/>
        <v>47125</v>
      </c>
      <c r="AU56" s="231">
        <f t="shared" si="95"/>
        <v>47125</v>
      </c>
      <c r="AV56" s="231">
        <f t="shared" si="95"/>
        <v>47125</v>
      </c>
      <c r="AW56" s="231">
        <f t="shared" si="95"/>
        <v>47125</v>
      </c>
      <c r="AX56" s="231">
        <f t="shared" si="95"/>
        <v>47125</v>
      </c>
      <c r="AY56" s="231">
        <f t="shared" si="95"/>
        <v>47125</v>
      </c>
      <c r="AZ56" s="231">
        <f t="shared" si="95"/>
        <v>47125</v>
      </c>
      <c r="BA56" s="231">
        <f t="shared" si="95"/>
        <v>47125</v>
      </c>
      <c r="BB56" s="231">
        <f t="shared" si="95"/>
        <v>47125</v>
      </c>
      <c r="BC56" s="231">
        <f t="shared" si="95"/>
        <v>47125</v>
      </c>
      <c r="BD56" s="231">
        <f t="shared" si="95"/>
        <v>47125</v>
      </c>
      <c r="BE56" s="231">
        <f t="shared" si="95"/>
        <v>50750</v>
      </c>
      <c r="BF56" s="231">
        <f t="shared" si="95"/>
        <v>50750</v>
      </c>
      <c r="BG56" s="231">
        <f t="shared" si="95"/>
        <v>50750</v>
      </c>
      <c r="BH56" s="231">
        <f t="shared" si="95"/>
        <v>50750</v>
      </c>
      <c r="BI56" s="231">
        <f t="shared" si="95"/>
        <v>50750</v>
      </c>
      <c r="BJ56" s="231">
        <f t="shared" si="95"/>
        <v>50750</v>
      </c>
      <c r="BK56" s="231">
        <f t="shared" si="95"/>
        <v>50750</v>
      </c>
      <c r="BL56" s="231">
        <f t="shared" si="95"/>
        <v>50750</v>
      </c>
      <c r="BM56" s="231">
        <f t="shared" si="95"/>
        <v>50750</v>
      </c>
      <c r="BN56" s="231">
        <f t="shared" si="95"/>
        <v>50750</v>
      </c>
      <c r="BO56" s="231">
        <f t="shared" si="95"/>
        <v>50750</v>
      </c>
      <c r="BP56" s="231">
        <f t="shared" si="95"/>
        <v>50750</v>
      </c>
    </row>
    <row r="57" ht="14.25" customHeight="1">
      <c r="A57" s="212"/>
      <c r="B57" s="212" t="s">
        <v>340</v>
      </c>
      <c r="C57" s="211"/>
      <c r="D57" s="211"/>
      <c r="E57" s="212"/>
      <c r="F57" s="212"/>
      <c r="G57" s="212"/>
      <c r="H57" s="212"/>
      <c r="I57" s="231">
        <f t="shared" ref="I57:BP57" si="96">SUMIF($C$11:$C$52,$B57,I$11:I$52)</f>
        <v>0</v>
      </c>
      <c r="J57" s="231">
        <f t="shared" si="96"/>
        <v>0</v>
      </c>
      <c r="K57" s="231">
        <f t="shared" si="96"/>
        <v>0</v>
      </c>
      <c r="L57" s="231">
        <f t="shared" si="96"/>
        <v>0</v>
      </c>
      <c r="M57" s="231">
        <f t="shared" si="96"/>
        <v>0</v>
      </c>
      <c r="N57" s="231">
        <f t="shared" si="96"/>
        <v>0</v>
      </c>
      <c r="O57" s="231">
        <f t="shared" si="96"/>
        <v>0</v>
      </c>
      <c r="P57" s="231">
        <f t="shared" si="96"/>
        <v>0</v>
      </c>
      <c r="Q57" s="231">
        <f t="shared" si="96"/>
        <v>0</v>
      </c>
      <c r="R57" s="231">
        <f t="shared" si="96"/>
        <v>0</v>
      </c>
      <c r="S57" s="231">
        <f t="shared" si="96"/>
        <v>0</v>
      </c>
      <c r="T57" s="231">
        <f t="shared" si="96"/>
        <v>0</v>
      </c>
      <c r="U57" s="231">
        <f t="shared" si="96"/>
        <v>0</v>
      </c>
      <c r="V57" s="231">
        <f t="shared" si="96"/>
        <v>0</v>
      </c>
      <c r="W57" s="231">
        <f t="shared" si="96"/>
        <v>14208.33333</v>
      </c>
      <c r="X57" s="231">
        <f t="shared" si="96"/>
        <v>14208.33333</v>
      </c>
      <c r="Y57" s="231">
        <f t="shared" si="96"/>
        <v>14208.33333</v>
      </c>
      <c r="Z57" s="231">
        <f t="shared" si="96"/>
        <v>27958.33333</v>
      </c>
      <c r="AA57" s="231">
        <f t="shared" si="96"/>
        <v>27958.33333</v>
      </c>
      <c r="AB57" s="231">
        <f t="shared" si="96"/>
        <v>44458.33333</v>
      </c>
      <c r="AC57" s="231">
        <f t="shared" si="96"/>
        <v>44458.33333</v>
      </c>
      <c r="AD57" s="231">
        <f t="shared" si="96"/>
        <v>44458.33333</v>
      </c>
      <c r="AE57" s="231">
        <f t="shared" si="96"/>
        <v>44458.33333</v>
      </c>
      <c r="AF57" s="231">
        <f t="shared" si="96"/>
        <v>44458.33333</v>
      </c>
      <c r="AG57" s="231">
        <f t="shared" si="96"/>
        <v>48500</v>
      </c>
      <c r="AH57" s="231">
        <f t="shared" si="96"/>
        <v>48500</v>
      </c>
      <c r="AI57" s="231">
        <f t="shared" si="96"/>
        <v>48500</v>
      </c>
      <c r="AJ57" s="231">
        <f t="shared" si="96"/>
        <v>48500</v>
      </c>
      <c r="AK57" s="231">
        <f t="shared" si="96"/>
        <v>48500</v>
      </c>
      <c r="AL57" s="231">
        <f t="shared" si="96"/>
        <v>48500</v>
      </c>
      <c r="AM57" s="231">
        <f t="shared" si="96"/>
        <v>48500</v>
      </c>
      <c r="AN57" s="231">
        <f t="shared" si="96"/>
        <v>48500</v>
      </c>
      <c r="AO57" s="231">
        <f t="shared" si="96"/>
        <v>48500</v>
      </c>
      <c r="AP57" s="231">
        <f t="shared" si="96"/>
        <v>48500</v>
      </c>
      <c r="AQ57" s="231">
        <f t="shared" si="96"/>
        <v>48500</v>
      </c>
      <c r="AR57" s="231">
        <f t="shared" si="96"/>
        <v>48500</v>
      </c>
      <c r="AS57" s="231">
        <f t="shared" si="96"/>
        <v>52541.66667</v>
      </c>
      <c r="AT57" s="231">
        <f t="shared" si="96"/>
        <v>52541.66667</v>
      </c>
      <c r="AU57" s="231">
        <f t="shared" si="96"/>
        <v>52541.66667</v>
      </c>
      <c r="AV57" s="231">
        <f t="shared" si="96"/>
        <v>52541.66667</v>
      </c>
      <c r="AW57" s="231">
        <f t="shared" si="96"/>
        <v>52541.66667</v>
      </c>
      <c r="AX57" s="231">
        <f t="shared" si="96"/>
        <v>52541.66667</v>
      </c>
      <c r="AY57" s="231">
        <f t="shared" si="96"/>
        <v>52541.66667</v>
      </c>
      <c r="AZ57" s="231">
        <f t="shared" si="96"/>
        <v>52541.66667</v>
      </c>
      <c r="BA57" s="231">
        <f t="shared" si="96"/>
        <v>52541.66667</v>
      </c>
      <c r="BB57" s="231">
        <f t="shared" si="96"/>
        <v>52541.66667</v>
      </c>
      <c r="BC57" s="231">
        <f t="shared" si="96"/>
        <v>52541.66667</v>
      </c>
      <c r="BD57" s="231">
        <f t="shared" si="96"/>
        <v>52541.66667</v>
      </c>
      <c r="BE57" s="231">
        <f t="shared" si="96"/>
        <v>56583.33333</v>
      </c>
      <c r="BF57" s="231">
        <f t="shared" si="96"/>
        <v>56583.33333</v>
      </c>
      <c r="BG57" s="231">
        <f t="shared" si="96"/>
        <v>56583.33333</v>
      </c>
      <c r="BH57" s="231">
        <f t="shared" si="96"/>
        <v>56583.33333</v>
      </c>
      <c r="BI57" s="231">
        <f t="shared" si="96"/>
        <v>56583.33333</v>
      </c>
      <c r="BJ57" s="231">
        <f t="shared" si="96"/>
        <v>56583.33333</v>
      </c>
      <c r="BK57" s="231">
        <f t="shared" si="96"/>
        <v>56583.33333</v>
      </c>
      <c r="BL57" s="231">
        <f t="shared" si="96"/>
        <v>56583.33333</v>
      </c>
      <c r="BM57" s="231">
        <f t="shared" si="96"/>
        <v>56583.33333</v>
      </c>
      <c r="BN57" s="231">
        <f t="shared" si="96"/>
        <v>56583.33333</v>
      </c>
      <c r="BO57" s="231">
        <f t="shared" si="96"/>
        <v>56583.33333</v>
      </c>
      <c r="BP57" s="231">
        <f t="shared" si="96"/>
        <v>56583.33333</v>
      </c>
    </row>
    <row r="58" ht="14.25" customHeight="1">
      <c r="A58" s="212"/>
      <c r="B58" s="212" t="s">
        <v>341</v>
      </c>
      <c r="C58" s="211"/>
      <c r="D58" s="211"/>
      <c r="E58" s="212"/>
      <c r="F58" s="212"/>
      <c r="G58" s="212"/>
      <c r="H58" s="212"/>
      <c r="I58" s="235">
        <f t="shared" ref="I58:BP58" si="97">SUMIF($C$11:$C$52,$B58,I$11:I$52)</f>
        <v>0</v>
      </c>
      <c r="J58" s="235">
        <f t="shared" si="97"/>
        <v>0</v>
      </c>
      <c r="K58" s="235">
        <f t="shared" si="97"/>
        <v>0</v>
      </c>
      <c r="L58" s="235">
        <f t="shared" si="97"/>
        <v>0</v>
      </c>
      <c r="M58" s="235">
        <f t="shared" si="97"/>
        <v>0</v>
      </c>
      <c r="N58" s="235">
        <f t="shared" si="97"/>
        <v>0</v>
      </c>
      <c r="O58" s="235">
        <f t="shared" si="97"/>
        <v>0</v>
      </c>
      <c r="P58" s="235">
        <f t="shared" si="97"/>
        <v>0</v>
      </c>
      <c r="Q58" s="235">
        <f t="shared" si="97"/>
        <v>0</v>
      </c>
      <c r="R58" s="235">
        <f t="shared" si="97"/>
        <v>0</v>
      </c>
      <c r="S58" s="235">
        <f t="shared" si="97"/>
        <v>0</v>
      </c>
      <c r="T58" s="235">
        <f t="shared" si="97"/>
        <v>0</v>
      </c>
      <c r="U58" s="235">
        <f t="shared" si="97"/>
        <v>0</v>
      </c>
      <c r="V58" s="235">
        <f t="shared" si="97"/>
        <v>0</v>
      </c>
      <c r="W58" s="235">
        <f t="shared" si="97"/>
        <v>0</v>
      </c>
      <c r="X58" s="235">
        <f t="shared" si="97"/>
        <v>0</v>
      </c>
      <c r="Y58" s="235">
        <f t="shared" si="97"/>
        <v>0</v>
      </c>
      <c r="Z58" s="235">
        <f t="shared" si="97"/>
        <v>0</v>
      </c>
      <c r="AA58" s="235">
        <f t="shared" si="97"/>
        <v>0</v>
      </c>
      <c r="AB58" s="235">
        <f t="shared" si="97"/>
        <v>6875</v>
      </c>
      <c r="AC58" s="235">
        <f t="shared" si="97"/>
        <v>6875</v>
      </c>
      <c r="AD58" s="235">
        <f t="shared" si="97"/>
        <v>6875</v>
      </c>
      <c r="AE58" s="235">
        <f t="shared" si="97"/>
        <v>6875</v>
      </c>
      <c r="AF58" s="235">
        <f t="shared" si="97"/>
        <v>13750</v>
      </c>
      <c r="AG58" s="235">
        <f t="shared" si="97"/>
        <v>22500</v>
      </c>
      <c r="AH58" s="235">
        <f t="shared" si="97"/>
        <v>22500</v>
      </c>
      <c r="AI58" s="235">
        <f t="shared" si="97"/>
        <v>22500</v>
      </c>
      <c r="AJ58" s="235">
        <f t="shared" si="97"/>
        <v>27500</v>
      </c>
      <c r="AK58" s="235">
        <f t="shared" si="97"/>
        <v>27500</v>
      </c>
      <c r="AL58" s="235">
        <f t="shared" si="97"/>
        <v>45000</v>
      </c>
      <c r="AM58" s="235">
        <f t="shared" si="97"/>
        <v>45000</v>
      </c>
      <c r="AN58" s="235">
        <f t="shared" si="97"/>
        <v>45000</v>
      </c>
      <c r="AO58" s="235">
        <f t="shared" si="97"/>
        <v>45000</v>
      </c>
      <c r="AP58" s="235">
        <f t="shared" si="97"/>
        <v>45000</v>
      </c>
      <c r="AQ58" s="235">
        <f t="shared" si="97"/>
        <v>53000</v>
      </c>
      <c r="AR58" s="235">
        <f t="shared" si="97"/>
        <v>65500</v>
      </c>
      <c r="AS58" s="235">
        <f t="shared" si="97"/>
        <v>79083.33333</v>
      </c>
      <c r="AT58" s="235">
        <f t="shared" si="97"/>
        <v>79083.33333</v>
      </c>
      <c r="AU58" s="235">
        <f t="shared" si="97"/>
        <v>79083.33333</v>
      </c>
      <c r="AV58" s="235">
        <f t="shared" si="97"/>
        <v>79083.33333</v>
      </c>
      <c r="AW58" s="235">
        <f t="shared" si="97"/>
        <v>79083.33333</v>
      </c>
      <c r="AX58" s="235">
        <f t="shared" si="97"/>
        <v>79083.33333</v>
      </c>
      <c r="AY58" s="235">
        <f t="shared" si="97"/>
        <v>79083.33333</v>
      </c>
      <c r="AZ58" s="235">
        <f t="shared" si="97"/>
        <v>79083.33333</v>
      </c>
      <c r="BA58" s="235">
        <f t="shared" si="97"/>
        <v>79083.33333</v>
      </c>
      <c r="BB58" s="235">
        <f t="shared" si="97"/>
        <v>79083.33333</v>
      </c>
      <c r="BC58" s="235">
        <f t="shared" si="97"/>
        <v>79083.33333</v>
      </c>
      <c r="BD58" s="235">
        <f t="shared" si="97"/>
        <v>79083.33333</v>
      </c>
      <c r="BE58" s="235">
        <f t="shared" si="97"/>
        <v>96833.33333</v>
      </c>
      <c r="BF58" s="235">
        <f t="shared" si="97"/>
        <v>96833.33333</v>
      </c>
      <c r="BG58" s="235">
        <f t="shared" si="97"/>
        <v>96833.33333</v>
      </c>
      <c r="BH58" s="235">
        <f t="shared" si="97"/>
        <v>96833.33333</v>
      </c>
      <c r="BI58" s="235">
        <f t="shared" si="97"/>
        <v>96833.33333</v>
      </c>
      <c r="BJ58" s="235">
        <f t="shared" si="97"/>
        <v>96833.33333</v>
      </c>
      <c r="BK58" s="235">
        <f t="shared" si="97"/>
        <v>96833.33333</v>
      </c>
      <c r="BL58" s="235">
        <f t="shared" si="97"/>
        <v>96833.33333</v>
      </c>
      <c r="BM58" s="235">
        <f t="shared" si="97"/>
        <v>96833.33333</v>
      </c>
      <c r="BN58" s="235">
        <f t="shared" si="97"/>
        <v>96833.33333</v>
      </c>
      <c r="BO58" s="235">
        <f t="shared" si="97"/>
        <v>96833.33333</v>
      </c>
      <c r="BP58" s="235">
        <f t="shared" si="97"/>
        <v>96833.33333</v>
      </c>
    </row>
    <row r="59" ht="14.25" customHeight="1">
      <c r="A59" s="212"/>
      <c r="B59" s="212" t="s">
        <v>135</v>
      </c>
      <c r="C59" s="211"/>
      <c r="D59" s="211"/>
      <c r="E59" s="212"/>
      <c r="F59" s="212"/>
      <c r="G59" s="212"/>
      <c r="H59" s="212"/>
      <c r="I59" s="231">
        <f t="shared" ref="I59:BP59" si="98">SUM(I55:I58)</f>
        <v>20833.33333</v>
      </c>
      <c r="J59" s="231">
        <f t="shared" si="98"/>
        <v>20833.33333</v>
      </c>
      <c r="K59" s="231">
        <f t="shared" si="98"/>
        <v>31250</v>
      </c>
      <c r="L59" s="231">
        <f t="shared" si="98"/>
        <v>41666.66667</v>
      </c>
      <c r="M59" s="231">
        <f t="shared" si="98"/>
        <v>41666.66667</v>
      </c>
      <c r="N59" s="231">
        <f t="shared" si="98"/>
        <v>52083.33333</v>
      </c>
      <c r="O59" s="231">
        <f t="shared" si="98"/>
        <v>60000</v>
      </c>
      <c r="P59" s="231">
        <f t="shared" si="98"/>
        <v>60000</v>
      </c>
      <c r="Q59" s="231">
        <f t="shared" si="98"/>
        <v>77500</v>
      </c>
      <c r="R59" s="231">
        <f t="shared" si="98"/>
        <v>77500</v>
      </c>
      <c r="S59" s="231">
        <f t="shared" si="98"/>
        <v>77500</v>
      </c>
      <c r="T59" s="231">
        <f t="shared" si="98"/>
        <v>77500</v>
      </c>
      <c r="U59" s="231">
        <f t="shared" si="98"/>
        <v>92697.91667</v>
      </c>
      <c r="V59" s="231">
        <f t="shared" si="98"/>
        <v>92697.91667</v>
      </c>
      <c r="W59" s="231">
        <f t="shared" si="98"/>
        <v>109770.8333</v>
      </c>
      <c r="X59" s="231">
        <f t="shared" si="98"/>
        <v>112635.4167</v>
      </c>
      <c r="Y59" s="231">
        <f t="shared" si="98"/>
        <v>112635.4167</v>
      </c>
      <c r="Z59" s="231">
        <f t="shared" si="98"/>
        <v>135666.6667</v>
      </c>
      <c r="AA59" s="231">
        <f t="shared" si="98"/>
        <v>135666.6667</v>
      </c>
      <c r="AB59" s="231">
        <f t="shared" si="98"/>
        <v>159041.6667</v>
      </c>
      <c r="AC59" s="231">
        <f t="shared" si="98"/>
        <v>161906.25</v>
      </c>
      <c r="AD59" s="231">
        <f t="shared" si="98"/>
        <v>161906.25</v>
      </c>
      <c r="AE59" s="231">
        <f t="shared" si="98"/>
        <v>161906.25</v>
      </c>
      <c r="AF59" s="231">
        <f t="shared" si="98"/>
        <v>168781.25</v>
      </c>
      <c r="AG59" s="231">
        <f t="shared" si="98"/>
        <v>191625</v>
      </c>
      <c r="AH59" s="231">
        <f t="shared" si="98"/>
        <v>191625</v>
      </c>
      <c r="AI59" s="231">
        <f t="shared" si="98"/>
        <v>191625</v>
      </c>
      <c r="AJ59" s="231">
        <f t="shared" si="98"/>
        <v>196625</v>
      </c>
      <c r="AK59" s="231">
        <f t="shared" si="98"/>
        <v>196625</v>
      </c>
      <c r="AL59" s="231">
        <f t="shared" si="98"/>
        <v>221625</v>
      </c>
      <c r="AM59" s="231">
        <f t="shared" si="98"/>
        <v>221625</v>
      </c>
      <c r="AN59" s="231">
        <f t="shared" si="98"/>
        <v>221625</v>
      </c>
      <c r="AO59" s="231">
        <f t="shared" si="98"/>
        <v>227625</v>
      </c>
      <c r="AP59" s="231">
        <f t="shared" si="98"/>
        <v>227625</v>
      </c>
      <c r="AQ59" s="231">
        <f t="shared" si="98"/>
        <v>235625</v>
      </c>
      <c r="AR59" s="231">
        <f t="shared" si="98"/>
        <v>248125</v>
      </c>
      <c r="AS59" s="231">
        <f t="shared" si="98"/>
        <v>304010.4167</v>
      </c>
      <c r="AT59" s="231">
        <f t="shared" si="98"/>
        <v>304010.4167</v>
      </c>
      <c r="AU59" s="231">
        <f t="shared" si="98"/>
        <v>304010.4167</v>
      </c>
      <c r="AV59" s="231">
        <f t="shared" si="98"/>
        <v>304010.4167</v>
      </c>
      <c r="AW59" s="231">
        <f t="shared" si="98"/>
        <v>304010.4167</v>
      </c>
      <c r="AX59" s="231">
        <f t="shared" si="98"/>
        <v>304010.4167</v>
      </c>
      <c r="AY59" s="231">
        <f t="shared" si="98"/>
        <v>304010.4167</v>
      </c>
      <c r="AZ59" s="231">
        <f t="shared" si="98"/>
        <v>304010.4167</v>
      </c>
      <c r="BA59" s="231">
        <f t="shared" si="98"/>
        <v>304010.4167</v>
      </c>
      <c r="BB59" s="231">
        <f t="shared" si="98"/>
        <v>304010.4167</v>
      </c>
      <c r="BC59" s="231">
        <f t="shared" si="98"/>
        <v>304010.4167</v>
      </c>
      <c r="BD59" s="231">
        <f t="shared" si="98"/>
        <v>304010.4167</v>
      </c>
      <c r="BE59" s="231">
        <f t="shared" si="98"/>
        <v>339062.5</v>
      </c>
      <c r="BF59" s="231">
        <f t="shared" si="98"/>
        <v>339062.5</v>
      </c>
      <c r="BG59" s="231">
        <f t="shared" si="98"/>
        <v>339062.5</v>
      </c>
      <c r="BH59" s="231">
        <f t="shared" si="98"/>
        <v>339062.5</v>
      </c>
      <c r="BI59" s="231">
        <f t="shared" si="98"/>
        <v>339062.5</v>
      </c>
      <c r="BJ59" s="231">
        <f t="shared" si="98"/>
        <v>339062.5</v>
      </c>
      <c r="BK59" s="231">
        <f t="shared" si="98"/>
        <v>339062.5</v>
      </c>
      <c r="BL59" s="231">
        <f t="shared" si="98"/>
        <v>339062.5</v>
      </c>
      <c r="BM59" s="231">
        <f t="shared" si="98"/>
        <v>339062.5</v>
      </c>
      <c r="BN59" s="231">
        <f t="shared" si="98"/>
        <v>339062.5</v>
      </c>
      <c r="BO59" s="231">
        <f t="shared" si="98"/>
        <v>339062.5</v>
      </c>
      <c r="BP59" s="231">
        <f t="shared" si="98"/>
        <v>339062.5</v>
      </c>
    </row>
    <row r="60" ht="14.25" customHeight="1">
      <c r="A60" s="210"/>
      <c r="B60" s="210"/>
      <c r="C60" s="240" t="s">
        <v>473</v>
      </c>
      <c r="D60" s="240"/>
      <c r="E60" s="210"/>
      <c r="F60" s="210"/>
      <c r="G60" s="210"/>
      <c r="H60" s="210"/>
      <c r="I60" s="241">
        <f t="shared" ref="I60:BP60" si="99">I59-I52</f>
        <v>0</v>
      </c>
      <c r="J60" s="241">
        <f t="shared" si="99"/>
        <v>0</v>
      </c>
      <c r="K60" s="241">
        <f t="shared" si="99"/>
        <v>0</v>
      </c>
      <c r="L60" s="241">
        <f t="shared" si="99"/>
        <v>0</v>
      </c>
      <c r="M60" s="241">
        <f t="shared" si="99"/>
        <v>0</v>
      </c>
      <c r="N60" s="241">
        <f t="shared" si="99"/>
        <v>0</v>
      </c>
      <c r="O60" s="241">
        <f t="shared" si="99"/>
        <v>0</v>
      </c>
      <c r="P60" s="241">
        <f t="shared" si="99"/>
        <v>0</v>
      </c>
      <c r="Q60" s="241">
        <f t="shared" si="99"/>
        <v>0</v>
      </c>
      <c r="R60" s="241">
        <f t="shared" si="99"/>
        <v>0</v>
      </c>
      <c r="S60" s="241">
        <f t="shared" si="99"/>
        <v>0</v>
      </c>
      <c r="T60" s="241">
        <f t="shared" si="99"/>
        <v>0</v>
      </c>
      <c r="U60" s="241">
        <f t="shared" si="99"/>
        <v>0</v>
      </c>
      <c r="V60" s="241">
        <f t="shared" si="99"/>
        <v>0</v>
      </c>
      <c r="W60" s="241">
        <f t="shared" si="99"/>
        <v>0</v>
      </c>
      <c r="X60" s="241">
        <f t="shared" si="99"/>
        <v>0</v>
      </c>
      <c r="Y60" s="241">
        <f t="shared" si="99"/>
        <v>0</v>
      </c>
      <c r="Z60" s="241">
        <f t="shared" si="99"/>
        <v>0</v>
      </c>
      <c r="AA60" s="241">
        <f t="shared" si="99"/>
        <v>0</v>
      </c>
      <c r="AB60" s="241">
        <f t="shared" si="99"/>
        <v>0</v>
      </c>
      <c r="AC60" s="241">
        <f t="shared" si="99"/>
        <v>0</v>
      </c>
      <c r="AD60" s="241">
        <f t="shared" si="99"/>
        <v>0</v>
      </c>
      <c r="AE60" s="241">
        <f t="shared" si="99"/>
        <v>0</v>
      </c>
      <c r="AF60" s="241">
        <f t="shared" si="99"/>
        <v>0</v>
      </c>
      <c r="AG60" s="241">
        <f t="shared" si="99"/>
        <v>0</v>
      </c>
      <c r="AH60" s="241">
        <f t="shared" si="99"/>
        <v>0</v>
      </c>
      <c r="AI60" s="241">
        <f t="shared" si="99"/>
        <v>0</v>
      </c>
      <c r="AJ60" s="241">
        <f t="shared" si="99"/>
        <v>0</v>
      </c>
      <c r="AK60" s="241">
        <f t="shared" si="99"/>
        <v>0</v>
      </c>
      <c r="AL60" s="241">
        <f t="shared" si="99"/>
        <v>0</v>
      </c>
      <c r="AM60" s="241">
        <f t="shared" si="99"/>
        <v>0</v>
      </c>
      <c r="AN60" s="241">
        <f t="shared" si="99"/>
        <v>0</v>
      </c>
      <c r="AO60" s="241">
        <f t="shared" si="99"/>
        <v>0</v>
      </c>
      <c r="AP60" s="241">
        <f t="shared" si="99"/>
        <v>0</v>
      </c>
      <c r="AQ60" s="241">
        <f t="shared" si="99"/>
        <v>0</v>
      </c>
      <c r="AR60" s="241">
        <f t="shared" si="99"/>
        <v>0</v>
      </c>
      <c r="AS60" s="241">
        <f t="shared" si="99"/>
        <v>0</v>
      </c>
      <c r="AT60" s="241">
        <f t="shared" si="99"/>
        <v>0</v>
      </c>
      <c r="AU60" s="241">
        <f t="shared" si="99"/>
        <v>0</v>
      </c>
      <c r="AV60" s="241">
        <f t="shared" si="99"/>
        <v>0</v>
      </c>
      <c r="AW60" s="241">
        <f t="shared" si="99"/>
        <v>0</v>
      </c>
      <c r="AX60" s="241">
        <f t="shared" si="99"/>
        <v>0</v>
      </c>
      <c r="AY60" s="241">
        <f t="shared" si="99"/>
        <v>0</v>
      </c>
      <c r="AZ60" s="241">
        <f t="shared" si="99"/>
        <v>0</v>
      </c>
      <c r="BA60" s="241">
        <f t="shared" si="99"/>
        <v>0</v>
      </c>
      <c r="BB60" s="241">
        <f t="shared" si="99"/>
        <v>0</v>
      </c>
      <c r="BC60" s="241">
        <f t="shared" si="99"/>
        <v>0</v>
      </c>
      <c r="BD60" s="241">
        <f t="shared" si="99"/>
        <v>0</v>
      </c>
      <c r="BE60" s="241">
        <f t="shared" si="99"/>
        <v>0</v>
      </c>
      <c r="BF60" s="241">
        <f t="shared" si="99"/>
        <v>0</v>
      </c>
      <c r="BG60" s="241">
        <f t="shared" si="99"/>
        <v>0</v>
      </c>
      <c r="BH60" s="241">
        <f t="shared" si="99"/>
        <v>0</v>
      </c>
      <c r="BI60" s="241">
        <f t="shared" si="99"/>
        <v>0</v>
      </c>
      <c r="BJ60" s="241">
        <f t="shared" si="99"/>
        <v>0</v>
      </c>
      <c r="BK60" s="241">
        <f t="shared" si="99"/>
        <v>0</v>
      </c>
      <c r="BL60" s="241">
        <f t="shared" si="99"/>
        <v>0</v>
      </c>
      <c r="BM60" s="241">
        <f t="shared" si="99"/>
        <v>0</v>
      </c>
      <c r="BN60" s="241">
        <f t="shared" si="99"/>
        <v>0</v>
      </c>
      <c r="BO60" s="241">
        <f t="shared" si="99"/>
        <v>0</v>
      </c>
      <c r="BP60" s="241">
        <f t="shared" si="99"/>
        <v>0</v>
      </c>
    </row>
    <row r="61" ht="14.25" customHeight="1">
      <c r="A61" s="212"/>
      <c r="B61" s="212"/>
      <c r="C61" s="211"/>
      <c r="D61" s="211"/>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c r="BI61" s="212"/>
      <c r="BJ61" s="212"/>
      <c r="BK61" s="212"/>
      <c r="BL61" s="212"/>
      <c r="BM61" s="212"/>
      <c r="BN61" s="212"/>
      <c r="BO61" s="212"/>
      <c r="BP61" s="212"/>
    </row>
    <row r="62" ht="14.25" customHeight="1">
      <c r="A62" s="212"/>
      <c r="B62" s="212"/>
      <c r="C62" s="211"/>
      <c r="D62" s="211"/>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row>
    <row r="63" ht="14.25" customHeight="1">
      <c r="A63" s="212"/>
      <c r="B63" s="212"/>
      <c r="C63" s="211"/>
      <c r="D63" s="211"/>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c r="BI63" s="212"/>
      <c r="BJ63" s="212"/>
      <c r="BK63" s="212"/>
      <c r="BL63" s="212"/>
      <c r="BM63" s="212"/>
      <c r="BN63" s="212"/>
      <c r="BO63" s="212"/>
      <c r="BP63" s="212"/>
    </row>
    <row r="64" ht="14.25" customHeight="1">
      <c r="A64" s="212"/>
      <c r="B64" s="212"/>
      <c r="C64" s="211"/>
      <c r="D64" s="211"/>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row>
    <row r="65" ht="14.25" customHeight="1">
      <c r="A65" s="212"/>
      <c r="B65" s="212"/>
      <c r="C65" s="211"/>
      <c r="D65" s="211"/>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row>
    <row r="66" ht="14.25" customHeight="1">
      <c r="A66" s="212"/>
      <c r="B66" s="212"/>
      <c r="C66" s="211"/>
      <c r="D66" s="211"/>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row>
    <row r="67" ht="14.25" customHeight="1">
      <c r="A67" s="212"/>
      <c r="B67" s="212"/>
      <c r="C67" s="211"/>
      <c r="D67" s="211"/>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c r="BI67" s="212"/>
      <c r="BJ67" s="212"/>
      <c r="BK67" s="212"/>
      <c r="BL67" s="212"/>
      <c r="BM67" s="212"/>
      <c r="BN67" s="212"/>
      <c r="BO67" s="212"/>
      <c r="BP67" s="212"/>
    </row>
    <row r="68" ht="14.25" customHeight="1">
      <c r="A68" s="212"/>
      <c r="B68" s="212"/>
      <c r="C68" s="211"/>
      <c r="D68" s="211"/>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row>
    <row r="69" ht="14.25" customHeight="1">
      <c r="A69" s="212"/>
      <c r="B69" s="212"/>
      <c r="C69" s="211"/>
      <c r="D69" s="211"/>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row>
    <row r="70" ht="14.25" customHeight="1">
      <c r="A70" s="212"/>
      <c r="B70" s="212"/>
      <c r="C70" s="211"/>
      <c r="D70" s="211"/>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row>
    <row r="71" ht="14.25" customHeight="1">
      <c r="A71" s="212"/>
      <c r="B71" s="212"/>
      <c r="C71" s="211"/>
      <c r="D71" s="211"/>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c r="BI71" s="212"/>
      <c r="BJ71" s="212"/>
      <c r="BK71" s="212"/>
      <c r="BL71" s="212"/>
      <c r="BM71" s="212"/>
      <c r="BN71" s="212"/>
      <c r="BO71" s="212"/>
      <c r="BP71" s="212"/>
    </row>
    <row r="72" ht="14.25" customHeight="1">
      <c r="A72" s="212"/>
      <c r="B72" s="212"/>
      <c r="C72" s="211"/>
      <c r="D72" s="211"/>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row>
    <row r="73" ht="14.25" customHeight="1">
      <c r="A73" s="212"/>
      <c r="B73" s="212"/>
      <c r="C73" s="211"/>
      <c r="D73" s="211"/>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row>
    <row r="74" ht="14.25" customHeight="1">
      <c r="A74" s="212"/>
      <c r="B74" s="212"/>
      <c r="C74" s="211"/>
      <c r="D74" s="211"/>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row>
    <row r="75" ht="14.25" customHeight="1">
      <c r="A75" s="212"/>
      <c r="B75" s="212"/>
      <c r="C75" s="211"/>
      <c r="D75" s="211"/>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row>
    <row r="76" ht="14.25" customHeight="1">
      <c r="A76" s="212"/>
      <c r="B76" s="212"/>
      <c r="C76" s="211"/>
      <c r="D76" s="211"/>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row>
    <row r="77" ht="14.25" customHeight="1">
      <c r="A77" s="212"/>
      <c r="B77" s="212"/>
      <c r="C77" s="211"/>
      <c r="D77" s="211"/>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row>
    <row r="78" ht="14.25" customHeight="1">
      <c r="A78" s="212"/>
      <c r="B78" s="212"/>
      <c r="C78" s="211"/>
      <c r="D78" s="211"/>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row>
    <row r="79" ht="14.25" customHeight="1">
      <c r="A79" s="212"/>
      <c r="B79" s="212"/>
      <c r="C79" s="211"/>
      <c r="D79" s="211"/>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row>
    <row r="80" ht="14.25" customHeight="1">
      <c r="A80" s="212"/>
      <c r="B80" s="212"/>
      <c r="C80" s="211"/>
      <c r="D80" s="211"/>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c r="BI80" s="212"/>
      <c r="BJ80" s="212"/>
      <c r="BK80" s="212"/>
      <c r="BL80" s="212"/>
      <c r="BM80" s="212"/>
      <c r="BN80" s="212"/>
      <c r="BO80" s="212"/>
      <c r="BP80" s="212"/>
    </row>
    <row r="81" ht="14.25" customHeight="1">
      <c r="A81" s="212"/>
      <c r="B81" s="212"/>
      <c r="C81" s="211"/>
      <c r="D81" s="211"/>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c r="BI81" s="212"/>
      <c r="BJ81" s="212"/>
      <c r="BK81" s="212"/>
      <c r="BL81" s="212"/>
      <c r="BM81" s="212"/>
      <c r="BN81" s="212"/>
      <c r="BO81" s="212"/>
      <c r="BP81" s="212"/>
    </row>
    <row r="82" ht="14.25" customHeight="1">
      <c r="A82" s="212"/>
      <c r="B82" s="212"/>
      <c r="C82" s="211"/>
      <c r="D82" s="211"/>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c r="BI82" s="212"/>
      <c r="BJ82" s="212"/>
      <c r="BK82" s="212"/>
      <c r="BL82" s="212"/>
      <c r="BM82" s="212"/>
      <c r="BN82" s="212"/>
      <c r="BO82" s="212"/>
      <c r="BP82" s="212"/>
    </row>
    <row r="83" ht="14.25" customHeight="1">
      <c r="A83" s="212"/>
      <c r="B83" s="212"/>
      <c r="C83" s="211"/>
      <c r="D83" s="211"/>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c r="BI83" s="212"/>
      <c r="BJ83" s="212"/>
      <c r="BK83" s="212"/>
      <c r="BL83" s="212"/>
      <c r="BM83" s="212"/>
      <c r="BN83" s="212"/>
      <c r="BO83" s="212"/>
      <c r="BP83" s="212"/>
    </row>
    <row r="84" ht="14.25" customHeight="1">
      <c r="A84" s="212"/>
      <c r="B84" s="212"/>
      <c r="C84" s="211"/>
      <c r="D84" s="211"/>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c r="BI84" s="212"/>
      <c r="BJ84" s="212"/>
      <c r="BK84" s="212"/>
      <c r="BL84" s="212"/>
      <c r="BM84" s="212"/>
      <c r="BN84" s="212"/>
      <c r="BO84" s="212"/>
      <c r="BP84" s="212"/>
    </row>
    <row r="85" ht="14.25" customHeight="1">
      <c r="A85" s="212"/>
      <c r="B85" s="212"/>
      <c r="C85" s="211"/>
      <c r="D85" s="211"/>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c r="BI85" s="212"/>
      <c r="BJ85" s="212"/>
      <c r="BK85" s="212"/>
      <c r="BL85" s="212"/>
      <c r="BM85" s="212"/>
      <c r="BN85" s="212"/>
      <c r="BO85" s="212"/>
      <c r="BP85" s="212"/>
    </row>
    <row r="86" ht="14.25" customHeight="1">
      <c r="A86" s="212"/>
      <c r="B86" s="212"/>
      <c r="C86" s="211"/>
      <c r="D86" s="211"/>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c r="BI86" s="212"/>
      <c r="BJ86" s="212"/>
      <c r="BK86" s="212"/>
      <c r="BL86" s="212"/>
      <c r="BM86" s="212"/>
      <c r="BN86" s="212"/>
      <c r="BO86" s="212"/>
      <c r="BP86" s="212"/>
    </row>
    <row r="87" ht="14.25" customHeight="1">
      <c r="A87" s="212"/>
      <c r="B87" s="212"/>
      <c r="C87" s="211"/>
      <c r="D87" s="211"/>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c r="BI87" s="212"/>
      <c r="BJ87" s="212"/>
      <c r="BK87" s="212"/>
      <c r="BL87" s="212"/>
      <c r="BM87" s="212"/>
      <c r="BN87" s="212"/>
      <c r="BO87" s="212"/>
      <c r="BP87" s="212"/>
    </row>
    <row r="88" ht="14.25" customHeight="1">
      <c r="A88" s="212"/>
      <c r="B88" s="212"/>
      <c r="C88" s="211"/>
      <c r="D88" s="211"/>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c r="BI88" s="212"/>
      <c r="BJ88" s="212"/>
      <c r="BK88" s="212"/>
      <c r="BL88" s="212"/>
      <c r="BM88" s="212"/>
      <c r="BN88" s="212"/>
      <c r="BO88" s="212"/>
      <c r="BP88" s="212"/>
    </row>
    <row r="89" ht="14.25" customHeight="1">
      <c r="A89" s="212"/>
      <c r="B89" s="212"/>
      <c r="C89" s="211"/>
      <c r="D89" s="211"/>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c r="BI89" s="212"/>
      <c r="BJ89" s="212"/>
      <c r="BK89" s="212"/>
      <c r="BL89" s="212"/>
      <c r="BM89" s="212"/>
      <c r="BN89" s="212"/>
      <c r="BO89" s="212"/>
      <c r="BP89" s="212"/>
    </row>
    <row r="90" ht="14.25" customHeight="1">
      <c r="A90" s="212"/>
      <c r="B90" s="212"/>
      <c r="C90" s="211"/>
      <c r="D90" s="211"/>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c r="BI90" s="212"/>
      <c r="BJ90" s="212"/>
      <c r="BK90" s="212"/>
      <c r="BL90" s="212"/>
      <c r="BM90" s="212"/>
      <c r="BN90" s="212"/>
      <c r="BO90" s="212"/>
      <c r="BP90" s="212"/>
    </row>
    <row r="91" ht="14.25" customHeight="1">
      <c r="A91" s="212"/>
      <c r="B91" s="212"/>
      <c r="C91" s="211"/>
      <c r="D91" s="211"/>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c r="BI91" s="212"/>
      <c r="BJ91" s="212"/>
      <c r="BK91" s="212"/>
      <c r="BL91" s="212"/>
      <c r="BM91" s="212"/>
      <c r="BN91" s="212"/>
      <c r="BO91" s="212"/>
      <c r="BP91" s="212"/>
    </row>
    <row r="92" ht="14.25" customHeight="1">
      <c r="A92" s="212"/>
      <c r="B92" s="212"/>
      <c r="C92" s="211"/>
      <c r="D92" s="211"/>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c r="BI92" s="212"/>
      <c r="BJ92" s="212"/>
      <c r="BK92" s="212"/>
      <c r="BL92" s="212"/>
      <c r="BM92" s="212"/>
      <c r="BN92" s="212"/>
      <c r="BO92" s="212"/>
      <c r="BP92" s="212"/>
    </row>
    <row r="93" ht="14.25" customHeight="1">
      <c r="A93" s="212"/>
      <c r="B93" s="212"/>
      <c r="C93" s="211"/>
      <c r="D93" s="211"/>
      <c r="E93" s="212"/>
      <c r="F93" s="212"/>
      <c r="G93" s="212"/>
      <c r="H93" s="212"/>
      <c r="I93" s="212"/>
      <c r="J93" s="212"/>
      <c r="K93" s="212"/>
      <c r="L93" s="212"/>
      <c r="M93" s="212"/>
      <c r="N93" s="212"/>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c r="BI93" s="212"/>
      <c r="BJ93" s="212"/>
      <c r="BK93" s="212"/>
      <c r="BL93" s="212"/>
      <c r="BM93" s="212"/>
      <c r="BN93" s="212"/>
      <c r="BO93" s="212"/>
      <c r="BP93" s="212"/>
    </row>
    <row r="94" ht="14.25" customHeight="1">
      <c r="A94" s="212"/>
      <c r="B94" s="212"/>
      <c r="C94" s="211"/>
      <c r="D94" s="211"/>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c r="BI94" s="212"/>
      <c r="BJ94" s="212"/>
      <c r="BK94" s="212"/>
      <c r="BL94" s="212"/>
      <c r="BM94" s="212"/>
      <c r="BN94" s="212"/>
      <c r="BO94" s="212"/>
      <c r="BP94" s="212"/>
    </row>
    <row r="95" ht="14.25" customHeight="1">
      <c r="A95" s="212"/>
      <c r="B95" s="212"/>
      <c r="C95" s="211"/>
      <c r="D95" s="211"/>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c r="BI95" s="212"/>
      <c r="BJ95" s="212"/>
      <c r="BK95" s="212"/>
      <c r="BL95" s="212"/>
      <c r="BM95" s="212"/>
      <c r="BN95" s="212"/>
      <c r="BO95" s="212"/>
      <c r="BP95" s="212"/>
    </row>
    <row r="96" ht="14.25" customHeight="1">
      <c r="A96" s="212"/>
      <c r="B96" s="212"/>
      <c r="C96" s="211"/>
      <c r="D96" s="211"/>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c r="BI96" s="212"/>
      <c r="BJ96" s="212"/>
      <c r="BK96" s="212"/>
      <c r="BL96" s="212"/>
      <c r="BM96" s="212"/>
      <c r="BN96" s="212"/>
      <c r="BO96" s="212"/>
      <c r="BP96" s="212"/>
    </row>
    <row r="97" ht="14.25" customHeight="1">
      <c r="A97" s="212"/>
      <c r="B97" s="212"/>
      <c r="C97" s="211"/>
      <c r="D97" s="211"/>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c r="BI97" s="212"/>
      <c r="BJ97" s="212"/>
      <c r="BK97" s="212"/>
      <c r="BL97" s="212"/>
      <c r="BM97" s="212"/>
      <c r="BN97" s="212"/>
      <c r="BO97" s="212"/>
      <c r="BP97" s="212"/>
    </row>
    <row r="98" ht="14.25" customHeight="1">
      <c r="A98" s="212"/>
      <c r="B98" s="212"/>
      <c r="C98" s="211"/>
      <c r="D98" s="211"/>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c r="BI98" s="212"/>
      <c r="BJ98" s="212"/>
      <c r="BK98" s="212"/>
      <c r="BL98" s="212"/>
      <c r="BM98" s="212"/>
      <c r="BN98" s="212"/>
      <c r="BO98" s="212"/>
      <c r="BP98" s="212"/>
    </row>
    <row r="99" ht="14.25" customHeight="1">
      <c r="A99" s="212"/>
      <c r="B99" s="212"/>
      <c r="C99" s="211"/>
      <c r="D99" s="211"/>
      <c r="E99" s="212"/>
      <c r="F99" s="212"/>
      <c r="G99" s="212"/>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c r="BI99" s="212"/>
      <c r="BJ99" s="212"/>
      <c r="BK99" s="212"/>
      <c r="BL99" s="212"/>
      <c r="BM99" s="212"/>
      <c r="BN99" s="212"/>
      <c r="BO99" s="212"/>
      <c r="BP99" s="212"/>
    </row>
    <row r="100" ht="14.25" customHeight="1">
      <c r="A100" s="212"/>
      <c r="B100" s="212"/>
      <c r="C100" s="211"/>
      <c r="D100" s="211"/>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c r="BI100" s="212"/>
      <c r="BJ100" s="212"/>
      <c r="BK100" s="212"/>
      <c r="BL100" s="212"/>
      <c r="BM100" s="212"/>
      <c r="BN100" s="212"/>
      <c r="BO100" s="212"/>
      <c r="BP100" s="212"/>
    </row>
    <row r="101" ht="14.25" customHeight="1">
      <c r="A101" s="212"/>
      <c r="B101" s="212"/>
      <c r="C101" s="211"/>
      <c r="D101" s="211"/>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c r="BI101" s="212"/>
      <c r="BJ101" s="212"/>
      <c r="BK101" s="212"/>
      <c r="BL101" s="212"/>
      <c r="BM101" s="212"/>
      <c r="BN101" s="212"/>
      <c r="BO101" s="212"/>
      <c r="BP101" s="212"/>
    </row>
    <row r="102" ht="14.25" customHeight="1">
      <c r="A102" s="212"/>
      <c r="B102" s="212"/>
      <c r="C102" s="211"/>
      <c r="D102" s="211"/>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c r="BI102" s="212"/>
      <c r="BJ102" s="212"/>
      <c r="BK102" s="212"/>
      <c r="BL102" s="212"/>
      <c r="BM102" s="212"/>
      <c r="BN102" s="212"/>
      <c r="BO102" s="212"/>
      <c r="BP102" s="212"/>
    </row>
    <row r="103" ht="14.25" customHeight="1">
      <c r="A103" s="212"/>
      <c r="B103" s="212"/>
      <c r="C103" s="211"/>
      <c r="D103" s="211"/>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212"/>
      <c r="AD103" s="212"/>
      <c r="AE103" s="212"/>
      <c r="AF103" s="212"/>
      <c r="AG103" s="212"/>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c r="BI103" s="212"/>
      <c r="BJ103" s="212"/>
      <c r="BK103" s="212"/>
      <c r="BL103" s="212"/>
      <c r="BM103" s="212"/>
      <c r="BN103" s="212"/>
      <c r="BO103" s="212"/>
      <c r="BP103" s="212"/>
    </row>
    <row r="104" ht="14.25" customHeight="1">
      <c r="A104" s="212"/>
      <c r="B104" s="212"/>
      <c r="C104" s="211"/>
      <c r="D104" s="211"/>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12"/>
      <c r="AG104" s="212"/>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c r="BI104" s="212"/>
      <c r="BJ104" s="212"/>
      <c r="BK104" s="212"/>
      <c r="BL104" s="212"/>
      <c r="BM104" s="212"/>
      <c r="BN104" s="212"/>
      <c r="BO104" s="212"/>
      <c r="BP104" s="212"/>
    </row>
    <row r="105" ht="14.25" customHeight="1">
      <c r="A105" s="212"/>
      <c r="B105" s="212"/>
      <c r="C105" s="211"/>
      <c r="D105" s="211"/>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c r="AC105" s="212"/>
      <c r="AD105" s="212"/>
      <c r="AE105" s="212"/>
      <c r="AF105" s="212"/>
      <c r="AG105" s="212"/>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c r="BI105" s="212"/>
      <c r="BJ105" s="212"/>
      <c r="BK105" s="212"/>
      <c r="BL105" s="212"/>
      <c r="BM105" s="212"/>
      <c r="BN105" s="212"/>
      <c r="BO105" s="212"/>
      <c r="BP105" s="212"/>
    </row>
    <row r="106" ht="14.25" customHeight="1">
      <c r="A106" s="212"/>
      <c r="B106" s="212"/>
      <c r="C106" s="211"/>
      <c r="D106" s="211"/>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c r="AB106" s="212"/>
      <c r="AC106" s="212"/>
      <c r="AD106" s="212"/>
      <c r="AE106" s="212"/>
      <c r="AF106" s="212"/>
      <c r="AG106" s="212"/>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c r="BI106" s="212"/>
      <c r="BJ106" s="212"/>
      <c r="BK106" s="212"/>
      <c r="BL106" s="212"/>
      <c r="BM106" s="212"/>
      <c r="BN106" s="212"/>
      <c r="BO106" s="212"/>
      <c r="BP106" s="212"/>
    </row>
    <row r="107" ht="14.25" customHeight="1">
      <c r="A107" s="212"/>
      <c r="B107" s="212"/>
      <c r="C107" s="211"/>
      <c r="D107" s="211"/>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212"/>
      <c r="AE107" s="212"/>
      <c r="AF107" s="212"/>
      <c r="AG107" s="212"/>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c r="BI107" s="212"/>
      <c r="BJ107" s="212"/>
      <c r="BK107" s="212"/>
      <c r="BL107" s="212"/>
      <c r="BM107" s="212"/>
      <c r="BN107" s="212"/>
      <c r="BO107" s="212"/>
      <c r="BP107" s="212"/>
    </row>
    <row r="108" ht="14.25" customHeight="1">
      <c r="A108" s="212"/>
      <c r="B108" s="212"/>
      <c r="C108" s="211"/>
      <c r="D108" s="211"/>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212"/>
      <c r="AE108" s="212"/>
      <c r="AF108" s="212"/>
      <c r="AG108" s="212"/>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c r="BI108" s="212"/>
      <c r="BJ108" s="212"/>
      <c r="BK108" s="212"/>
      <c r="BL108" s="212"/>
      <c r="BM108" s="212"/>
      <c r="BN108" s="212"/>
      <c r="BO108" s="212"/>
      <c r="BP108" s="212"/>
    </row>
    <row r="109" ht="14.25" customHeight="1">
      <c r="A109" s="212"/>
      <c r="B109" s="212"/>
      <c r="C109" s="211"/>
      <c r="D109" s="211"/>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c r="BI109" s="212"/>
      <c r="BJ109" s="212"/>
      <c r="BK109" s="212"/>
      <c r="BL109" s="212"/>
      <c r="BM109" s="212"/>
      <c r="BN109" s="212"/>
      <c r="BO109" s="212"/>
      <c r="BP109" s="212"/>
    </row>
    <row r="110" ht="14.25" customHeight="1">
      <c r="A110" s="212"/>
      <c r="B110" s="212"/>
      <c r="C110" s="211"/>
      <c r="D110" s="211"/>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c r="BI110" s="212"/>
      <c r="BJ110" s="212"/>
      <c r="BK110" s="212"/>
      <c r="BL110" s="212"/>
      <c r="BM110" s="212"/>
      <c r="BN110" s="212"/>
      <c r="BO110" s="212"/>
      <c r="BP110" s="212"/>
    </row>
    <row r="111" ht="14.25" customHeight="1">
      <c r="A111" s="212"/>
      <c r="B111" s="212"/>
      <c r="C111" s="211"/>
      <c r="D111" s="211"/>
      <c r="E111" s="212"/>
      <c r="F111" s="212"/>
      <c r="G111" s="212"/>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c r="BI111" s="212"/>
      <c r="BJ111" s="212"/>
      <c r="BK111" s="212"/>
      <c r="BL111" s="212"/>
      <c r="BM111" s="212"/>
      <c r="BN111" s="212"/>
      <c r="BO111" s="212"/>
      <c r="BP111" s="212"/>
    </row>
    <row r="112" ht="14.25" customHeight="1">
      <c r="A112" s="212"/>
      <c r="B112" s="212"/>
      <c r="C112" s="211"/>
      <c r="D112" s="211"/>
      <c r="E112" s="212"/>
      <c r="F112" s="212"/>
      <c r="G112" s="212"/>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c r="BI112" s="212"/>
      <c r="BJ112" s="212"/>
      <c r="BK112" s="212"/>
      <c r="BL112" s="212"/>
      <c r="BM112" s="212"/>
      <c r="BN112" s="212"/>
      <c r="BO112" s="212"/>
      <c r="BP112" s="212"/>
    </row>
    <row r="113" ht="14.25" customHeight="1">
      <c r="A113" s="212"/>
      <c r="B113" s="212"/>
      <c r="C113" s="211"/>
      <c r="D113" s="211"/>
      <c r="E113" s="212"/>
      <c r="F113" s="212"/>
      <c r="G113" s="212"/>
      <c r="H113" s="212"/>
      <c r="I113" s="212"/>
      <c r="J113" s="212"/>
      <c r="K113" s="212"/>
      <c r="L113" s="212"/>
      <c r="M113" s="212"/>
      <c r="N113" s="212"/>
      <c r="O113" s="212"/>
      <c r="P113" s="212"/>
      <c r="Q113" s="212"/>
      <c r="R113" s="212"/>
      <c r="S113" s="212"/>
      <c r="T113" s="212"/>
      <c r="U113" s="212"/>
      <c r="V113" s="212"/>
      <c r="W113" s="212"/>
      <c r="X113" s="212"/>
      <c r="Y113" s="212"/>
      <c r="Z113" s="212"/>
      <c r="AA113" s="212"/>
      <c r="AB113" s="212"/>
      <c r="AC113" s="212"/>
      <c r="AD113" s="212"/>
      <c r="AE113" s="212"/>
      <c r="AF113" s="212"/>
      <c r="AG113" s="212"/>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c r="BI113" s="212"/>
      <c r="BJ113" s="212"/>
      <c r="BK113" s="212"/>
      <c r="BL113" s="212"/>
      <c r="BM113" s="212"/>
      <c r="BN113" s="212"/>
      <c r="BO113" s="212"/>
      <c r="BP113" s="212"/>
    </row>
    <row r="114" ht="14.25" customHeight="1">
      <c r="A114" s="212"/>
      <c r="B114" s="212"/>
      <c r="C114" s="211"/>
      <c r="D114" s="211"/>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c r="AA114" s="212"/>
      <c r="AB114" s="212"/>
      <c r="AC114" s="212"/>
      <c r="AD114" s="212"/>
      <c r="AE114" s="212"/>
      <c r="AF114" s="212"/>
      <c r="AG114" s="212"/>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c r="BI114" s="212"/>
      <c r="BJ114" s="212"/>
      <c r="BK114" s="212"/>
      <c r="BL114" s="212"/>
      <c r="BM114" s="212"/>
      <c r="BN114" s="212"/>
      <c r="BO114" s="212"/>
      <c r="BP114" s="212"/>
    </row>
    <row r="115" ht="14.25" customHeight="1">
      <c r="A115" s="212"/>
      <c r="B115" s="212"/>
      <c r="C115" s="211"/>
      <c r="D115" s="211"/>
      <c r="E115" s="212"/>
      <c r="F115" s="212"/>
      <c r="G115" s="212"/>
      <c r="H115" s="212"/>
      <c r="I115" s="212"/>
      <c r="J115" s="212"/>
      <c r="K115" s="212"/>
      <c r="L115" s="212"/>
      <c r="M115" s="212"/>
      <c r="N115" s="212"/>
      <c r="O115" s="212"/>
      <c r="P115" s="212"/>
      <c r="Q115" s="212"/>
      <c r="R115" s="212"/>
      <c r="S115" s="212"/>
      <c r="T115" s="212"/>
      <c r="U115" s="212"/>
      <c r="V115" s="212"/>
      <c r="W115" s="212"/>
      <c r="X115" s="212"/>
      <c r="Y115" s="212"/>
      <c r="Z115" s="212"/>
      <c r="AA115" s="212"/>
      <c r="AB115" s="212"/>
      <c r="AC115" s="212"/>
      <c r="AD115" s="212"/>
      <c r="AE115" s="212"/>
      <c r="AF115" s="212"/>
      <c r="AG115" s="212"/>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c r="BI115" s="212"/>
      <c r="BJ115" s="212"/>
      <c r="BK115" s="212"/>
      <c r="BL115" s="212"/>
      <c r="BM115" s="212"/>
      <c r="BN115" s="212"/>
      <c r="BO115" s="212"/>
      <c r="BP115" s="212"/>
    </row>
    <row r="116" ht="14.25" customHeight="1">
      <c r="A116" s="212"/>
      <c r="B116" s="212"/>
      <c r="C116" s="211"/>
      <c r="D116" s="211"/>
      <c r="E116" s="212"/>
      <c r="F116" s="212"/>
      <c r="G116" s="212"/>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c r="BI116" s="212"/>
      <c r="BJ116" s="212"/>
      <c r="BK116" s="212"/>
      <c r="BL116" s="212"/>
      <c r="BM116" s="212"/>
      <c r="BN116" s="212"/>
      <c r="BO116" s="212"/>
      <c r="BP116" s="212"/>
    </row>
    <row r="117" ht="14.25" customHeight="1">
      <c r="A117" s="212"/>
      <c r="B117" s="212"/>
      <c r="C117" s="211"/>
      <c r="D117" s="211"/>
      <c r="E117" s="212"/>
      <c r="F117" s="212"/>
      <c r="G117" s="212"/>
      <c r="H117" s="212"/>
      <c r="I117" s="212"/>
      <c r="J117" s="212"/>
      <c r="K117" s="212"/>
      <c r="L117" s="212"/>
      <c r="M117" s="212"/>
      <c r="N117" s="212"/>
      <c r="O117" s="212"/>
      <c r="P117" s="212"/>
      <c r="Q117" s="212"/>
      <c r="R117" s="212"/>
      <c r="S117" s="212"/>
      <c r="T117" s="212"/>
      <c r="U117" s="212"/>
      <c r="V117" s="212"/>
      <c r="W117" s="212"/>
      <c r="X117" s="212"/>
      <c r="Y117" s="212"/>
      <c r="Z117" s="212"/>
      <c r="AA117" s="212"/>
      <c r="AB117" s="212"/>
      <c r="AC117" s="212"/>
      <c r="AD117" s="212"/>
      <c r="AE117" s="212"/>
      <c r="AF117" s="212"/>
      <c r="AG117" s="212"/>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c r="BI117" s="212"/>
      <c r="BJ117" s="212"/>
      <c r="BK117" s="212"/>
      <c r="BL117" s="212"/>
      <c r="BM117" s="212"/>
      <c r="BN117" s="212"/>
      <c r="BO117" s="212"/>
      <c r="BP117" s="212"/>
    </row>
    <row r="118" ht="14.25" customHeight="1">
      <c r="A118" s="212"/>
      <c r="B118" s="212"/>
      <c r="C118" s="211"/>
      <c r="D118" s="211"/>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c r="AA118" s="212"/>
      <c r="AB118" s="212"/>
      <c r="AC118" s="212"/>
      <c r="AD118" s="212"/>
      <c r="AE118" s="212"/>
      <c r="AF118" s="212"/>
      <c r="AG118" s="212"/>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c r="BI118" s="212"/>
      <c r="BJ118" s="212"/>
      <c r="BK118" s="212"/>
      <c r="BL118" s="212"/>
      <c r="BM118" s="212"/>
      <c r="BN118" s="212"/>
      <c r="BO118" s="212"/>
      <c r="BP118" s="212"/>
    </row>
    <row r="119" ht="14.25" customHeight="1">
      <c r="A119" s="212"/>
      <c r="B119" s="212"/>
      <c r="C119" s="211"/>
      <c r="D119" s="211"/>
      <c r="E119" s="212"/>
      <c r="F119" s="212"/>
      <c r="G119" s="212"/>
      <c r="H119" s="212"/>
      <c r="I119" s="212"/>
      <c r="J119" s="212"/>
      <c r="K119" s="212"/>
      <c r="L119" s="212"/>
      <c r="M119" s="212"/>
      <c r="N119" s="212"/>
      <c r="O119" s="212"/>
      <c r="P119" s="212"/>
      <c r="Q119" s="212"/>
      <c r="R119" s="212"/>
      <c r="S119" s="212"/>
      <c r="T119" s="212"/>
      <c r="U119" s="212"/>
      <c r="V119" s="212"/>
      <c r="W119" s="212"/>
      <c r="X119" s="212"/>
      <c r="Y119" s="212"/>
      <c r="Z119" s="212"/>
      <c r="AA119" s="212"/>
      <c r="AB119" s="212"/>
      <c r="AC119" s="212"/>
      <c r="AD119" s="212"/>
      <c r="AE119" s="212"/>
      <c r="AF119" s="212"/>
      <c r="AG119" s="212"/>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c r="BI119" s="212"/>
      <c r="BJ119" s="212"/>
      <c r="BK119" s="212"/>
      <c r="BL119" s="212"/>
      <c r="BM119" s="212"/>
      <c r="BN119" s="212"/>
      <c r="BO119" s="212"/>
      <c r="BP119" s="212"/>
    </row>
    <row r="120" ht="14.25" customHeight="1">
      <c r="A120" s="212"/>
      <c r="B120" s="212"/>
      <c r="C120" s="211"/>
      <c r="D120" s="211"/>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c r="AA120" s="212"/>
      <c r="AB120" s="212"/>
      <c r="AC120" s="212"/>
      <c r="AD120" s="212"/>
      <c r="AE120" s="212"/>
      <c r="AF120" s="212"/>
      <c r="AG120" s="212"/>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c r="BI120" s="212"/>
      <c r="BJ120" s="212"/>
      <c r="BK120" s="212"/>
      <c r="BL120" s="212"/>
      <c r="BM120" s="212"/>
      <c r="BN120" s="212"/>
      <c r="BO120" s="212"/>
      <c r="BP120" s="212"/>
    </row>
    <row r="121" ht="14.25" customHeight="1">
      <c r="A121" s="212"/>
      <c r="B121" s="212"/>
      <c r="C121" s="211"/>
      <c r="D121" s="211"/>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c r="AA121" s="212"/>
      <c r="AB121" s="212"/>
      <c r="AC121" s="212"/>
      <c r="AD121" s="212"/>
      <c r="AE121" s="212"/>
      <c r="AF121" s="212"/>
      <c r="AG121" s="212"/>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c r="BI121" s="212"/>
      <c r="BJ121" s="212"/>
      <c r="BK121" s="212"/>
      <c r="BL121" s="212"/>
      <c r="BM121" s="212"/>
      <c r="BN121" s="212"/>
      <c r="BO121" s="212"/>
      <c r="BP121" s="212"/>
    </row>
    <row r="122" ht="14.25" customHeight="1">
      <c r="A122" s="212"/>
      <c r="B122" s="212"/>
      <c r="C122" s="211"/>
      <c r="D122" s="211"/>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c r="AA122" s="212"/>
      <c r="AB122" s="212"/>
      <c r="AC122" s="212"/>
      <c r="AD122" s="212"/>
      <c r="AE122" s="212"/>
      <c r="AF122" s="212"/>
      <c r="AG122" s="212"/>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c r="BI122" s="212"/>
      <c r="BJ122" s="212"/>
      <c r="BK122" s="212"/>
      <c r="BL122" s="212"/>
      <c r="BM122" s="212"/>
      <c r="BN122" s="212"/>
      <c r="BO122" s="212"/>
      <c r="BP122" s="212"/>
    </row>
    <row r="123" ht="14.25" customHeight="1">
      <c r="A123" s="212"/>
      <c r="B123" s="212"/>
      <c r="C123" s="211"/>
      <c r="D123" s="211"/>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c r="AA123" s="212"/>
      <c r="AB123" s="212"/>
      <c r="AC123" s="212"/>
      <c r="AD123" s="212"/>
      <c r="AE123" s="212"/>
      <c r="AF123" s="212"/>
      <c r="AG123" s="212"/>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c r="BI123" s="212"/>
      <c r="BJ123" s="212"/>
      <c r="BK123" s="212"/>
      <c r="BL123" s="212"/>
      <c r="BM123" s="212"/>
      <c r="BN123" s="212"/>
      <c r="BO123" s="212"/>
      <c r="BP123" s="212"/>
    </row>
    <row r="124" ht="14.25" customHeight="1">
      <c r="A124" s="212"/>
      <c r="B124" s="212"/>
      <c r="C124" s="211"/>
      <c r="D124" s="211"/>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c r="BI124" s="212"/>
      <c r="BJ124" s="212"/>
      <c r="BK124" s="212"/>
      <c r="BL124" s="212"/>
      <c r="BM124" s="212"/>
      <c r="BN124" s="212"/>
      <c r="BO124" s="212"/>
      <c r="BP124" s="212"/>
    </row>
    <row r="125" ht="14.25" customHeight="1">
      <c r="A125" s="212"/>
      <c r="B125" s="212"/>
      <c r="C125" s="211"/>
      <c r="D125" s="211"/>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c r="AC125" s="212"/>
      <c r="AD125" s="212"/>
      <c r="AE125" s="212"/>
      <c r="AF125" s="212"/>
      <c r="AG125" s="212"/>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c r="BI125" s="212"/>
      <c r="BJ125" s="212"/>
      <c r="BK125" s="212"/>
      <c r="BL125" s="212"/>
      <c r="BM125" s="212"/>
      <c r="BN125" s="212"/>
      <c r="BO125" s="212"/>
      <c r="BP125" s="212"/>
    </row>
    <row r="126" ht="14.25" customHeight="1">
      <c r="A126" s="212"/>
      <c r="B126" s="212"/>
      <c r="C126" s="211"/>
      <c r="D126" s="211"/>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c r="AA126" s="212"/>
      <c r="AB126" s="212"/>
      <c r="AC126" s="212"/>
      <c r="AD126" s="212"/>
      <c r="AE126" s="212"/>
      <c r="AF126" s="212"/>
      <c r="AG126" s="212"/>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c r="BI126" s="212"/>
      <c r="BJ126" s="212"/>
      <c r="BK126" s="212"/>
      <c r="BL126" s="212"/>
      <c r="BM126" s="212"/>
      <c r="BN126" s="212"/>
      <c r="BO126" s="212"/>
      <c r="BP126" s="212"/>
    </row>
    <row r="127" ht="14.25" customHeight="1">
      <c r="A127" s="212"/>
      <c r="B127" s="212"/>
      <c r="C127" s="211"/>
      <c r="D127" s="211"/>
      <c r="E127" s="212"/>
      <c r="F127" s="212"/>
      <c r="G127" s="212"/>
      <c r="H127" s="212"/>
      <c r="I127" s="212"/>
      <c r="J127" s="212"/>
      <c r="K127" s="212"/>
      <c r="L127" s="212"/>
      <c r="M127" s="212"/>
      <c r="N127" s="212"/>
      <c r="O127" s="212"/>
      <c r="P127" s="212"/>
      <c r="Q127" s="212"/>
      <c r="R127" s="212"/>
      <c r="S127" s="212"/>
      <c r="T127" s="212"/>
      <c r="U127" s="212"/>
      <c r="V127" s="212"/>
      <c r="W127" s="212"/>
      <c r="X127" s="212"/>
      <c r="Y127" s="212"/>
      <c r="Z127" s="212"/>
      <c r="AA127" s="212"/>
      <c r="AB127" s="212"/>
      <c r="AC127" s="212"/>
      <c r="AD127" s="212"/>
      <c r="AE127" s="212"/>
      <c r="AF127" s="212"/>
      <c r="AG127" s="212"/>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c r="BI127" s="212"/>
      <c r="BJ127" s="212"/>
      <c r="BK127" s="212"/>
      <c r="BL127" s="212"/>
      <c r="BM127" s="212"/>
      <c r="BN127" s="212"/>
      <c r="BO127" s="212"/>
      <c r="BP127" s="212"/>
    </row>
    <row r="128" ht="14.25" customHeight="1">
      <c r="A128" s="212"/>
      <c r="B128" s="212"/>
      <c r="C128" s="211"/>
      <c r="D128" s="211"/>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c r="AA128" s="212"/>
      <c r="AB128" s="212"/>
      <c r="AC128" s="212"/>
      <c r="AD128" s="212"/>
      <c r="AE128" s="212"/>
      <c r="AF128" s="212"/>
      <c r="AG128" s="212"/>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c r="BI128" s="212"/>
      <c r="BJ128" s="212"/>
      <c r="BK128" s="212"/>
      <c r="BL128" s="212"/>
      <c r="BM128" s="212"/>
      <c r="BN128" s="212"/>
      <c r="BO128" s="212"/>
      <c r="BP128" s="212"/>
    </row>
    <row r="129" ht="14.25" customHeight="1">
      <c r="A129" s="212"/>
      <c r="B129" s="212"/>
      <c r="C129" s="211"/>
      <c r="D129" s="211"/>
      <c r="E129" s="212"/>
      <c r="F129" s="212"/>
      <c r="G129" s="212"/>
      <c r="H129" s="212"/>
      <c r="I129" s="212"/>
      <c r="J129" s="212"/>
      <c r="K129" s="212"/>
      <c r="L129" s="212"/>
      <c r="M129" s="212"/>
      <c r="N129" s="212"/>
      <c r="O129" s="212"/>
      <c r="P129" s="212"/>
      <c r="Q129" s="212"/>
      <c r="R129" s="212"/>
      <c r="S129" s="212"/>
      <c r="T129" s="212"/>
      <c r="U129" s="212"/>
      <c r="V129" s="212"/>
      <c r="W129" s="212"/>
      <c r="X129" s="212"/>
      <c r="Y129" s="212"/>
      <c r="Z129" s="212"/>
      <c r="AA129" s="212"/>
      <c r="AB129" s="212"/>
      <c r="AC129" s="212"/>
      <c r="AD129" s="212"/>
      <c r="AE129" s="212"/>
      <c r="AF129" s="212"/>
      <c r="AG129" s="212"/>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c r="BI129" s="212"/>
      <c r="BJ129" s="212"/>
      <c r="BK129" s="212"/>
      <c r="BL129" s="212"/>
      <c r="BM129" s="212"/>
      <c r="BN129" s="212"/>
      <c r="BO129" s="212"/>
      <c r="BP129" s="212"/>
    </row>
    <row r="130" ht="14.25" customHeight="1">
      <c r="A130" s="212"/>
      <c r="B130" s="212"/>
      <c r="C130" s="211"/>
      <c r="D130" s="211"/>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c r="BI130" s="212"/>
      <c r="BJ130" s="212"/>
      <c r="BK130" s="212"/>
      <c r="BL130" s="212"/>
      <c r="BM130" s="212"/>
      <c r="BN130" s="212"/>
      <c r="BO130" s="212"/>
      <c r="BP130" s="212"/>
    </row>
    <row r="131" ht="14.25" customHeight="1">
      <c r="A131" s="212"/>
      <c r="B131" s="212"/>
      <c r="C131" s="211"/>
      <c r="D131" s="211"/>
      <c r="E131" s="212"/>
      <c r="F131" s="212"/>
      <c r="G131" s="212"/>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c r="BI131" s="212"/>
      <c r="BJ131" s="212"/>
      <c r="BK131" s="212"/>
      <c r="BL131" s="212"/>
      <c r="BM131" s="212"/>
      <c r="BN131" s="212"/>
      <c r="BO131" s="212"/>
      <c r="BP131" s="212"/>
    </row>
    <row r="132" ht="14.25" customHeight="1">
      <c r="A132" s="212"/>
      <c r="B132" s="212"/>
      <c r="C132" s="211"/>
      <c r="D132" s="211"/>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row>
    <row r="133" ht="14.25" customHeight="1">
      <c r="A133" s="212"/>
      <c r="B133" s="212"/>
      <c r="C133" s="211"/>
      <c r="D133" s="211"/>
      <c r="E133" s="212"/>
      <c r="F133" s="212"/>
      <c r="G133" s="212"/>
      <c r="H133" s="212"/>
      <c r="I133" s="212"/>
      <c r="J133" s="212"/>
      <c r="K133" s="212"/>
      <c r="L133" s="212"/>
      <c r="M133" s="212"/>
      <c r="N133" s="212"/>
      <c r="O133" s="212"/>
      <c r="P133" s="212"/>
      <c r="Q133" s="212"/>
      <c r="R133" s="212"/>
      <c r="S133" s="212"/>
      <c r="T133" s="212"/>
      <c r="U133" s="212"/>
      <c r="V133" s="212"/>
      <c r="W133" s="212"/>
      <c r="X133" s="212"/>
      <c r="Y133" s="212"/>
      <c r="Z133" s="212"/>
      <c r="AA133" s="212"/>
      <c r="AB133" s="212"/>
      <c r="AC133" s="212"/>
      <c r="AD133" s="212"/>
      <c r="AE133" s="212"/>
      <c r="AF133" s="212"/>
      <c r="AG133" s="212"/>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c r="BI133" s="212"/>
      <c r="BJ133" s="212"/>
      <c r="BK133" s="212"/>
      <c r="BL133" s="212"/>
      <c r="BM133" s="212"/>
      <c r="BN133" s="212"/>
      <c r="BO133" s="212"/>
      <c r="BP133" s="212"/>
    </row>
    <row r="134" ht="14.25" customHeight="1">
      <c r="A134" s="212"/>
      <c r="B134" s="212"/>
      <c r="C134" s="211"/>
      <c r="D134" s="211"/>
      <c r="E134" s="212"/>
      <c r="F134" s="212"/>
      <c r="G134" s="212"/>
      <c r="H134" s="212"/>
      <c r="I134" s="212"/>
      <c r="J134" s="212"/>
      <c r="K134" s="212"/>
      <c r="L134" s="212"/>
      <c r="M134" s="212"/>
      <c r="N134" s="212"/>
      <c r="O134" s="212"/>
      <c r="P134" s="212"/>
      <c r="Q134" s="212"/>
      <c r="R134" s="212"/>
      <c r="S134" s="212"/>
      <c r="T134" s="212"/>
      <c r="U134" s="212"/>
      <c r="V134" s="212"/>
      <c r="W134" s="212"/>
      <c r="X134" s="212"/>
      <c r="Y134" s="212"/>
      <c r="Z134" s="212"/>
      <c r="AA134" s="212"/>
      <c r="AB134" s="212"/>
      <c r="AC134" s="212"/>
      <c r="AD134" s="212"/>
      <c r="AE134" s="212"/>
      <c r="AF134" s="212"/>
      <c r="AG134" s="212"/>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c r="BI134" s="212"/>
      <c r="BJ134" s="212"/>
      <c r="BK134" s="212"/>
      <c r="BL134" s="212"/>
      <c r="BM134" s="212"/>
      <c r="BN134" s="212"/>
      <c r="BO134" s="212"/>
      <c r="BP134" s="212"/>
    </row>
    <row r="135" ht="14.25" customHeight="1">
      <c r="A135" s="212"/>
      <c r="B135" s="212"/>
      <c r="C135" s="211"/>
      <c r="D135" s="211"/>
      <c r="E135" s="212"/>
      <c r="F135" s="212"/>
      <c r="G135" s="212"/>
      <c r="H135" s="212"/>
      <c r="I135" s="212"/>
      <c r="J135" s="212"/>
      <c r="K135" s="212"/>
      <c r="L135" s="212"/>
      <c r="M135" s="212"/>
      <c r="N135" s="212"/>
      <c r="O135" s="212"/>
      <c r="P135" s="212"/>
      <c r="Q135" s="212"/>
      <c r="R135" s="212"/>
      <c r="S135" s="212"/>
      <c r="T135" s="212"/>
      <c r="U135" s="212"/>
      <c r="V135" s="212"/>
      <c r="W135" s="212"/>
      <c r="X135" s="212"/>
      <c r="Y135" s="212"/>
      <c r="Z135" s="212"/>
      <c r="AA135" s="212"/>
      <c r="AB135" s="212"/>
      <c r="AC135" s="212"/>
      <c r="AD135" s="212"/>
      <c r="AE135" s="212"/>
      <c r="AF135" s="212"/>
      <c r="AG135" s="212"/>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c r="BI135" s="212"/>
      <c r="BJ135" s="212"/>
      <c r="BK135" s="212"/>
      <c r="BL135" s="212"/>
      <c r="BM135" s="212"/>
      <c r="BN135" s="212"/>
      <c r="BO135" s="212"/>
      <c r="BP135" s="212"/>
    </row>
    <row r="136" ht="14.25" customHeight="1">
      <c r="A136" s="212"/>
      <c r="B136" s="212"/>
      <c r="C136" s="211"/>
      <c r="D136" s="211"/>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c r="AA136" s="212"/>
      <c r="AB136" s="212"/>
      <c r="AC136" s="212"/>
      <c r="AD136" s="212"/>
      <c r="AE136" s="212"/>
      <c r="AF136" s="212"/>
      <c r="AG136" s="212"/>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c r="BI136" s="212"/>
      <c r="BJ136" s="212"/>
      <c r="BK136" s="212"/>
      <c r="BL136" s="212"/>
      <c r="BM136" s="212"/>
      <c r="BN136" s="212"/>
      <c r="BO136" s="212"/>
      <c r="BP136" s="212"/>
    </row>
    <row r="137" ht="14.25" customHeight="1">
      <c r="A137" s="212"/>
      <c r="B137" s="212"/>
      <c r="C137" s="211"/>
      <c r="D137" s="211"/>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c r="AA137" s="212"/>
      <c r="AB137" s="212"/>
      <c r="AC137" s="212"/>
      <c r="AD137" s="212"/>
      <c r="AE137" s="212"/>
      <c r="AF137" s="212"/>
      <c r="AG137" s="212"/>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c r="BI137" s="212"/>
      <c r="BJ137" s="212"/>
      <c r="BK137" s="212"/>
      <c r="BL137" s="212"/>
      <c r="BM137" s="212"/>
      <c r="BN137" s="212"/>
      <c r="BO137" s="212"/>
      <c r="BP137" s="212"/>
    </row>
    <row r="138" ht="14.25" customHeight="1">
      <c r="A138" s="212"/>
      <c r="B138" s="212"/>
      <c r="C138" s="211"/>
      <c r="D138" s="211"/>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c r="AA138" s="212"/>
      <c r="AB138" s="212"/>
      <c r="AC138" s="212"/>
      <c r="AD138" s="212"/>
      <c r="AE138" s="212"/>
      <c r="AF138" s="212"/>
      <c r="AG138" s="212"/>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c r="BI138" s="212"/>
      <c r="BJ138" s="212"/>
      <c r="BK138" s="212"/>
      <c r="BL138" s="212"/>
      <c r="BM138" s="212"/>
      <c r="BN138" s="212"/>
      <c r="BO138" s="212"/>
      <c r="BP138" s="212"/>
    </row>
    <row r="139" ht="14.25" customHeight="1">
      <c r="A139" s="212"/>
      <c r="B139" s="212"/>
      <c r="C139" s="211"/>
      <c r="D139" s="211"/>
      <c r="E139" s="212"/>
      <c r="F139" s="212"/>
      <c r="G139" s="212"/>
      <c r="H139" s="212"/>
      <c r="I139" s="212"/>
      <c r="J139" s="212"/>
      <c r="K139" s="212"/>
      <c r="L139" s="212"/>
      <c r="M139" s="212"/>
      <c r="N139" s="212"/>
      <c r="O139" s="212"/>
      <c r="P139" s="212"/>
      <c r="Q139" s="212"/>
      <c r="R139" s="212"/>
      <c r="S139" s="212"/>
      <c r="T139" s="212"/>
      <c r="U139" s="212"/>
      <c r="V139" s="212"/>
      <c r="W139" s="212"/>
      <c r="X139" s="212"/>
      <c r="Y139" s="212"/>
      <c r="Z139" s="212"/>
      <c r="AA139" s="212"/>
      <c r="AB139" s="212"/>
      <c r="AC139" s="212"/>
      <c r="AD139" s="212"/>
      <c r="AE139" s="212"/>
      <c r="AF139" s="212"/>
      <c r="AG139" s="212"/>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c r="BI139" s="212"/>
      <c r="BJ139" s="212"/>
      <c r="BK139" s="212"/>
      <c r="BL139" s="212"/>
      <c r="BM139" s="212"/>
      <c r="BN139" s="212"/>
      <c r="BO139" s="212"/>
      <c r="BP139" s="212"/>
    </row>
    <row r="140" ht="14.25" customHeight="1">
      <c r="A140" s="212"/>
      <c r="B140" s="212"/>
      <c r="C140" s="211"/>
      <c r="D140" s="211"/>
      <c r="E140" s="212"/>
      <c r="F140" s="212"/>
      <c r="G140" s="212"/>
      <c r="H140" s="212"/>
      <c r="I140" s="212"/>
      <c r="J140" s="212"/>
      <c r="K140" s="212"/>
      <c r="L140" s="212"/>
      <c r="M140" s="212"/>
      <c r="N140" s="212"/>
      <c r="O140" s="212"/>
      <c r="P140" s="212"/>
      <c r="Q140" s="212"/>
      <c r="R140" s="212"/>
      <c r="S140" s="212"/>
      <c r="T140" s="212"/>
      <c r="U140" s="212"/>
      <c r="V140" s="212"/>
      <c r="W140" s="212"/>
      <c r="X140" s="212"/>
      <c r="Y140" s="212"/>
      <c r="Z140" s="212"/>
      <c r="AA140" s="212"/>
      <c r="AB140" s="212"/>
      <c r="AC140" s="212"/>
      <c r="AD140" s="212"/>
      <c r="AE140" s="212"/>
      <c r="AF140" s="212"/>
      <c r="AG140" s="212"/>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c r="BI140" s="212"/>
      <c r="BJ140" s="212"/>
      <c r="BK140" s="212"/>
      <c r="BL140" s="212"/>
      <c r="BM140" s="212"/>
      <c r="BN140" s="212"/>
      <c r="BO140" s="212"/>
      <c r="BP140" s="212"/>
    </row>
    <row r="141" ht="14.25" customHeight="1">
      <c r="A141" s="212"/>
      <c r="B141" s="212"/>
      <c r="C141" s="211"/>
      <c r="D141" s="211"/>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c r="AA141" s="212"/>
      <c r="AB141" s="212"/>
      <c r="AC141" s="212"/>
      <c r="AD141" s="212"/>
      <c r="AE141" s="212"/>
      <c r="AF141" s="212"/>
      <c r="AG141" s="212"/>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c r="BI141" s="212"/>
      <c r="BJ141" s="212"/>
      <c r="BK141" s="212"/>
      <c r="BL141" s="212"/>
      <c r="BM141" s="212"/>
      <c r="BN141" s="212"/>
      <c r="BO141" s="212"/>
      <c r="BP141" s="212"/>
    </row>
    <row r="142" ht="14.25" customHeight="1">
      <c r="A142" s="212"/>
      <c r="B142" s="212"/>
      <c r="C142" s="211"/>
      <c r="D142" s="211"/>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12"/>
      <c r="AA142" s="212"/>
      <c r="AB142" s="212"/>
      <c r="AC142" s="212"/>
      <c r="AD142" s="212"/>
      <c r="AE142" s="212"/>
      <c r="AF142" s="212"/>
      <c r="AG142" s="212"/>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c r="BI142" s="212"/>
      <c r="BJ142" s="212"/>
      <c r="BK142" s="212"/>
      <c r="BL142" s="212"/>
      <c r="BM142" s="212"/>
      <c r="BN142" s="212"/>
      <c r="BO142" s="212"/>
      <c r="BP142" s="212"/>
    </row>
    <row r="143" ht="14.25" customHeight="1">
      <c r="A143" s="212"/>
      <c r="B143" s="212"/>
      <c r="C143" s="211"/>
      <c r="D143" s="211"/>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c r="AA143" s="212"/>
      <c r="AB143" s="212"/>
      <c r="AC143" s="212"/>
      <c r="AD143" s="212"/>
      <c r="AE143" s="212"/>
      <c r="AF143" s="212"/>
      <c r="AG143" s="212"/>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c r="BI143" s="212"/>
      <c r="BJ143" s="212"/>
      <c r="BK143" s="212"/>
      <c r="BL143" s="212"/>
      <c r="BM143" s="212"/>
      <c r="BN143" s="212"/>
      <c r="BO143" s="212"/>
      <c r="BP143" s="212"/>
    </row>
    <row r="144" ht="14.25" customHeight="1">
      <c r="A144" s="212"/>
      <c r="B144" s="212"/>
      <c r="C144" s="211"/>
      <c r="D144" s="211"/>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c r="BI144" s="212"/>
      <c r="BJ144" s="212"/>
      <c r="BK144" s="212"/>
      <c r="BL144" s="212"/>
      <c r="BM144" s="212"/>
      <c r="BN144" s="212"/>
      <c r="BO144" s="212"/>
      <c r="BP144" s="212"/>
    </row>
    <row r="145" ht="14.25" customHeight="1">
      <c r="A145" s="212"/>
      <c r="B145" s="212"/>
      <c r="C145" s="211"/>
      <c r="D145" s="211"/>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c r="BI145" s="212"/>
      <c r="BJ145" s="212"/>
      <c r="BK145" s="212"/>
      <c r="BL145" s="212"/>
      <c r="BM145" s="212"/>
      <c r="BN145" s="212"/>
      <c r="BO145" s="212"/>
      <c r="BP145" s="212"/>
    </row>
    <row r="146" ht="14.25" customHeight="1">
      <c r="A146" s="212"/>
      <c r="B146" s="212"/>
      <c r="C146" s="211"/>
      <c r="D146" s="211"/>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12"/>
      <c r="AA146" s="212"/>
      <c r="AB146" s="212"/>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c r="BI146" s="212"/>
      <c r="BJ146" s="212"/>
      <c r="BK146" s="212"/>
      <c r="BL146" s="212"/>
      <c r="BM146" s="212"/>
      <c r="BN146" s="212"/>
      <c r="BO146" s="212"/>
      <c r="BP146" s="212"/>
    </row>
    <row r="147" ht="14.25" customHeight="1">
      <c r="A147" s="212"/>
      <c r="B147" s="212"/>
      <c r="C147" s="211"/>
      <c r="D147" s="211"/>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c r="BI147" s="212"/>
      <c r="BJ147" s="212"/>
      <c r="BK147" s="212"/>
      <c r="BL147" s="212"/>
      <c r="BM147" s="212"/>
      <c r="BN147" s="212"/>
      <c r="BO147" s="212"/>
      <c r="BP147" s="212"/>
    </row>
    <row r="148" ht="14.25" customHeight="1">
      <c r="A148" s="212"/>
      <c r="B148" s="212"/>
      <c r="C148" s="211"/>
      <c r="D148" s="211"/>
      <c r="E148" s="212"/>
      <c r="F148" s="212"/>
      <c r="G148" s="212"/>
      <c r="H148" s="212"/>
      <c r="I148" s="212"/>
      <c r="J148" s="212"/>
      <c r="K148" s="212"/>
      <c r="L148" s="212"/>
      <c r="M148" s="212"/>
      <c r="N148" s="212"/>
      <c r="O148" s="212"/>
      <c r="P148" s="212"/>
      <c r="Q148" s="212"/>
      <c r="R148" s="212"/>
      <c r="S148" s="212"/>
      <c r="T148" s="212"/>
      <c r="U148" s="212"/>
      <c r="V148" s="212"/>
      <c r="W148" s="212"/>
      <c r="X148" s="212"/>
      <c r="Y148" s="212"/>
      <c r="Z148" s="212"/>
      <c r="AA148" s="212"/>
      <c r="AB148" s="212"/>
      <c r="AC148" s="212"/>
      <c r="AD148" s="212"/>
      <c r="AE148" s="212"/>
      <c r="AF148" s="212"/>
      <c r="AG148" s="212"/>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c r="BI148" s="212"/>
      <c r="BJ148" s="212"/>
      <c r="BK148" s="212"/>
      <c r="BL148" s="212"/>
      <c r="BM148" s="212"/>
      <c r="BN148" s="212"/>
      <c r="BO148" s="212"/>
      <c r="BP148" s="212"/>
    </row>
    <row r="149" ht="14.25" customHeight="1">
      <c r="A149" s="212"/>
      <c r="B149" s="212"/>
      <c r="C149" s="211"/>
      <c r="D149" s="211"/>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c r="BI149" s="212"/>
      <c r="BJ149" s="212"/>
      <c r="BK149" s="212"/>
      <c r="BL149" s="212"/>
      <c r="BM149" s="212"/>
      <c r="BN149" s="212"/>
      <c r="BO149" s="212"/>
      <c r="BP149" s="212"/>
    </row>
    <row r="150" ht="14.25" customHeight="1">
      <c r="A150" s="212"/>
      <c r="B150" s="212"/>
      <c r="C150" s="211"/>
      <c r="D150" s="211"/>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c r="AA150" s="212"/>
      <c r="AB150" s="212"/>
      <c r="AC150" s="212"/>
      <c r="AD150" s="212"/>
      <c r="AE150" s="212"/>
      <c r="AF150" s="212"/>
      <c r="AG150" s="212"/>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c r="BI150" s="212"/>
      <c r="BJ150" s="212"/>
      <c r="BK150" s="212"/>
      <c r="BL150" s="212"/>
      <c r="BM150" s="212"/>
      <c r="BN150" s="212"/>
      <c r="BO150" s="212"/>
      <c r="BP150" s="212"/>
    </row>
    <row r="151" ht="14.25" customHeight="1">
      <c r="A151" s="212"/>
      <c r="B151" s="212"/>
      <c r="C151" s="211"/>
      <c r="D151" s="211"/>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c r="AB151" s="212"/>
      <c r="AC151" s="212"/>
      <c r="AD151" s="212"/>
      <c r="AE151" s="212"/>
      <c r="AF151" s="212"/>
      <c r="AG151" s="212"/>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c r="BI151" s="212"/>
      <c r="BJ151" s="212"/>
      <c r="BK151" s="212"/>
      <c r="BL151" s="212"/>
      <c r="BM151" s="212"/>
      <c r="BN151" s="212"/>
      <c r="BO151" s="212"/>
      <c r="BP151" s="212"/>
    </row>
    <row r="152" ht="14.25" customHeight="1">
      <c r="A152" s="212"/>
      <c r="B152" s="212"/>
      <c r="C152" s="211"/>
      <c r="D152" s="211"/>
      <c r="E152" s="212"/>
      <c r="F152" s="212"/>
      <c r="G152" s="212"/>
      <c r="H152" s="212"/>
      <c r="I152" s="212"/>
      <c r="J152" s="212"/>
      <c r="K152" s="212"/>
      <c r="L152" s="212"/>
      <c r="M152" s="212"/>
      <c r="N152" s="212"/>
      <c r="O152" s="212"/>
      <c r="P152" s="212"/>
      <c r="Q152" s="212"/>
      <c r="R152" s="212"/>
      <c r="S152" s="212"/>
      <c r="T152" s="212"/>
      <c r="U152" s="212"/>
      <c r="V152" s="212"/>
      <c r="W152" s="212"/>
      <c r="X152" s="212"/>
      <c r="Y152" s="212"/>
      <c r="Z152" s="212"/>
      <c r="AA152" s="212"/>
      <c r="AB152" s="212"/>
      <c r="AC152" s="212"/>
      <c r="AD152" s="212"/>
      <c r="AE152" s="212"/>
      <c r="AF152" s="212"/>
      <c r="AG152" s="212"/>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c r="BI152" s="212"/>
      <c r="BJ152" s="212"/>
      <c r="BK152" s="212"/>
      <c r="BL152" s="212"/>
      <c r="BM152" s="212"/>
      <c r="BN152" s="212"/>
      <c r="BO152" s="212"/>
      <c r="BP152" s="212"/>
    </row>
    <row r="153" ht="14.25" customHeight="1">
      <c r="A153" s="212"/>
      <c r="B153" s="212"/>
      <c r="C153" s="211"/>
      <c r="D153" s="211"/>
      <c r="E153" s="212"/>
      <c r="F153" s="212"/>
      <c r="G153" s="212"/>
      <c r="H153" s="212"/>
      <c r="I153" s="212"/>
      <c r="J153" s="212"/>
      <c r="K153" s="212"/>
      <c r="L153" s="212"/>
      <c r="M153" s="212"/>
      <c r="N153" s="212"/>
      <c r="O153" s="212"/>
      <c r="P153" s="212"/>
      <c r="Q153" s="212"/>
      <c r="R153" s="212"/>
      <c r="S153" s="212"/>
      <c r="T153" s="212"/>
      <c r="U153" s="212"/>
      <c r="V153" s="212"/>
      <c r="W153" s="212"/>
      <c r="X153" s="212"/>
      <c r="Y153" s="212"/>
      <c r="Z153" s="212"/>
      <c r="AA153" s="212"/>
      <c r="AB153" s="212"/>
      <c r="AC153" s="212"/>
      <c r="AD153" s="212"/>
      <c r="AE153" s="212"/>
      <c r="AF153" s="212"/>
      <c r="AG153" s="212"/>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c r="BI153" s="212"/>
      <c r="BJ153" s="212"/>
      <c r="BK153" s="212"/>
      <c r="BL153" s="212"/>
      <c r="BM153" s="212"/>
      <c r="BN153" s="212"/>
      <c r="BO153" s="212"/>
      <c r="BP153" s="212"/>
    </row>
    <row r="154" ht="14.25" customHeight="1">
      <c r="A154" s="212"/>
      <c r="B154" s="212"/>
      <c r="C154" s="211"/>
      <c r="D154" s="211"/>
      <c r="E154" s="212"/>
      <c r="F154" s="212"/>
      <c r="G154" s="212"/>
      <c r="H154" s="212"/>
      <c r="I154" s="212"/>
      <c r="J154" s="212"/>
      <c r="K154" s="212"/>
      <c r="L154" s="212"/>
      <c r="M154" s="212"/>
      <c r="N154" s="212"/>
      <c r="O154" s="212"/>
      <c r="P154" s="212"/>
      <c r="Q154" s="212"/>
      <c r="R154" s="212"/>
      <c r="S154" s="212"/>
      <c r="T154" s="212"/>
      <c r="U154" s="212"/>
      <c r="V154" s="212"/>
      <c r="W154" s="212"/>
      <c r="X154" s="212"/>
      <c r="Y154" s="212"/>
      <c r="Z154" s="212"/>
      <c r="AA154" s="212"/>
      <c r="AB154" s="212"/>
      <c r="AC154" s="212"/>
      <c r="AD154" s="212"/>
      <c r="AE154" s="212"/>
      <c r="AF154" s="212"/>
      <c r="AG154" s="212"/>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c r="BI154" s="212"/>
      <c r="BJ154" s="212"/>
      <c r="BK154" s="212"/>
      <c r="BL154" s="212"/>
      <c r="BM154" s="212"/>
      <c r="BN154" s="212"/>
      <c r="BO154" s="212"/>
      <c r="BP154" s="212"/>
    </row>
    <row r="155" ht="14.25" customHeight="1">
      <c r="A155" s="212"/>
      <c r="B155" s="212"/>
      <c r="C155" s="211"/>
      <c r="D155" s="211"/>
      <c r="E155" s="212"/>
      <c r="F155" s="212"/>
      <c r="G155" s="212"/>
      <c r="H155" s="212"/>
      <c r="I155" s="212"/>
      <c r="J155" s="212"/>
      <c r="K155" s="212"/>
      <c r="L155" s="212"/>
      <c r="M155" s="212"/>
      <c r="N155" s="212"/>
      <c r="O155" s="212"/>
      <c r="P155" s="212"/>
      <c r="Q155" s="212"/>
      <c r="R155" s="212"/>
      <c r="S155" s="212"/>
      <c r="T155" s="212"/>
      <c r="U155" s="212"/>
      <c r="V155" s="212"/>
      <c r="W155" s="212"/>
      <c r="X155" s="212"/>
      <c r="Y155" s="212"/>
      <c r="Z155" s="212"/>
      <c r="AA155" s="212"/>
      <c r="AB155" s="212"/>
      <c r="AC155" s="212"/>
      <c r="AD155" s="212"/>
      <c r="AE155" s="212"/>
      <c r="AF155" s="212"/>
      <c r="AG155" s="212"/>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c r="BI155" s="212"/>
      <c r="BJ155" s="212"/>
      <c r="BK155" s="212"/>
      <c r="BL155" s="212"/>
      <c r="BM155" s="212"/>
      <c r="BN155" s="212"/>
      <c r="BO155" s="212"/>
      <c r="BP155" s="212"/>
    </row>
    <row r="156" ht="14.25" customHeight="1">
      <c r="A156" s="212"/>
      <c r="B156" s="212"/>
      <c r="C156" s="211"/>
      <c r="D156" s="211"/>
      <c r="E156" s="212"/>
      <c r="F156" s="212"/>
      <c r="G156" s="212"/>
      <c r="H156" s="212"/>
      <c r="I156" s="212"/>
      <c r="J156" s="212"/>
      <c r="K156" s="212"/>
      <c r="L156" s="212"/>
      <c r="M156" s="212"/>
      <c r="N156" s="212"/>
      <c r="O156" s="212"/>
      <c r="P156" s="212"/>
      <c r="Q156" s="212"/>
      <c r="R156" s="212"/>
      <c r="S156" s="212"/>
      <c r="T156" s="212"/>
      <c r="U156" s="212"/>
      <c r="V156" s="212"/>
      <c r="W156" s="212"/>
      <c r="X156" s="212"/>
      <c r="Y156" s="212"/>
      <c r="Z156" s="212"/>
      <c r="AA156" s="212"/>
      <c r="AB156" s="212"/>
      <c r="AC156" s="212"/>
      <c r="AD156" s="212"/>
      <c r="AE156" s="212"/>
      <c r="AF156" s="212"/>
      <c r="AG156" s="212"/>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c r="BI156" s="212"/>
      <c r="BJ156" s="212"/>
      <c r="BK156" s="212"/>
      <c r="BL156" s="212"/>
      <c r="BM156" s="212"/>
      <c r="BN156" s="212"/>
      <c r="BO156" s="212"/>
      <c r="BP156" s="212"/>
    </row>
    <row r="157" ht="14.25" customHeight="1">
      <c r="A157" s="212"/>
      <c r="B157" s="212"/>
      <c r="C157" s="211"/>
      <c r="D157" s="211"/>
      <c r="E157" s="212"/>
      <c r="F157" s="212"/>
      <c r="G157" s="212"/>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c r="BI157" s="212"/>
      <c r="BJ157" s="212"/>
      <c r="BK157" s="212"/>
      <c r="BL157" s="212"/>
      <c r="BM157" s="212"/>
      <c r="BN157" s="212"/>
      <c r="BO157" s="212"/>
      <c r="BP157" s="212"/>
    </row>
    <row r="158" ht="14.25" customHeight="1">
      <c r="A158" s="212"/>
      <c r="B158" s="212"/>
      <c r="C158" s="211"/>
      <c r="D158" s="211"/>
      <c r="E158" s="212"/>
      <c r="F158" s="212"/>
      <c r="G158" s="212"/>
      <c r="H158" s="212"/>
      <c r="I158" s="212"/>
      <c r="J158" s="212"/>
      <c r="K158" s="212"/>
      <c r="L158" s="212"/>
      <c r="M158" s="212"/>
      <c r="N158" s="212"/>
      <c r="O158" s="212"/>
      <c r="P158" s="212"/>
      <c r="Q158" s="212"/>
      <c r="R158" s="212"/>
      <c r="S158" s="212"/>
      <c r="T158" s="212"/>
      <c r="U158" s="212"/>
      <c r="V158" s="212"/>
      <c r="W158" s="212"/>
      <c r="X158" s="212"/>
      <c r="Y158" s="212"/>
      <c r="Z158" s="212"/>
      <c r="AA158" s="212"/>
      <c r="AB158" s="212"/>
      <c r="AC158" s="212"/>
      <c r="AD158" s="212"/>
      <c r="AE158" s="212"/>
      <c r="AF158" s="212"/>
      <c r="AG158" s="212"/>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c r="BI158" s="212"/>
      <c r="BJ158" s="212"/>
      <c r="BK158" s="212"/>
      <c r="BL158" s="212"/>
      <c r="BM158" s="212"/>
      <c r="BN158" s="212"/>
      <c r="BO158" s="212"/>
      <c r="BP158" s="212"/>
    </row>
    <row r="159" ht="14.25" customHeight="1">
      <c r="A159" s="212"/>
      <c r="B159" s="212"/>
      <c r="C159" s="211"/>
      <c r="D159" s="211"/>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c r="AA159" s="212"/>
      <c r="AB159" s="212"/>
      <c r="AC159" s="212"/>
      <c r="AD159" s="212"/>
      <c r="AE159" s="212"/>
      <c r="AF159" s="212"/>
      <c r="AG159" s="212"/>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c r="BI159" s="212"/>
      <c r="BJ159" s="212"/>
      <c r="BK159" s="212"/>
      <c r="BL159" s="212"/>
      <c r="BM159" s="212"/>
      <c r="BN159" s="212"/>
      <c r="BO159" s="212"/>
      <c r="BP159" s="212"/>
    </row>
    <row r="160" ht="14.25" customHeight="1">
      <c r="A160" s="212"/>
      <c r="B160" s="212"/>
      <c r="C160" s="211"/>
      <c r="D160" s="211"/>
      <c r="E160" s="212"/>
      <c r="F160" s="212"/>
      <c r="G160" s="212"/>
      <c r="H160" s="212"/>
      <c r="I160" s="212"/>
      <c r="J160" s="212"/>
      <c r="K160" s="212"/>
      <c r="L160" s="212"/>
      <c r="M160" s="212"/>
      <c r="N160" s="212"/>
      <c r="O160" s="212"/>
      <c r="P160" s="212"/>
      <c r="Q160" s="212"/>
      <c r="R160" s="212"/>
      <c r="S160" s="212"/>
      <c r="T160" s="212"/>
      <c r="U160" s="212"/>
      <c r="V160" s="212"/>
      <c r="W160" s="212"/>
      <c r="X160" s="212"/>
      <c r="Y160" s="212"/>
      <c r="Z160" s="212"/>
      <c r="AA160" s="212"/>
      <c r="AB160" s="212"/>
      <c r="AC160" s="212"/>
      <c r="AD160" s="212"/>
      <c r="AE160" s="212"/>
      <c r="AF160" s="212"/>
      <c r="AG160" s="212"/>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c r="BI160" s="212"/>
      <c r="BJ160" s="212"/>
      <c r="BK160" s="212"/>
      <c r="BL160" s="212"/>
      <c r="BM160" s="212"/>
      <c r="BN160" s="212"/>
      <c r="BO160" s="212"/>
      <c r="BP160" s="212"/>
    </row>
    <row r="161" ht="14.25" customHeight="1">
      <c r="A161" s="212"/>
      <c r="B161" s="212"/>
      <c r="C161" s="211"/>
      <c r="D161" s="211"/>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c r="AA161" s="212"/>
      <c r="AB161" s="212"/>
      <c r="AC161" s="212"/>
      <c r="AD161" s="212"/>
      <c r="AE161" s="212"/>
      <c r="AF161" s="212"/>
      <c r="AG161" s="212"/>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c r="BI161" s="212"/>
      <c r="BJ161" s="212"/>
      <c r="BK161" s="212"/>
      <c r="BL161" s="212"/>
      <c r="BM161" s="212"/>
      <c r="BN161" s="212"/>
      <c r="BO161" s="212"/>
      <c r="BP161" s="212"/>
    </row>
    <row r="162" ht="14.25" customHeight="1">
      <c r="A162" s="212"/>
      <c r="B162" s="212"/>
      <c r="C162" s="211"/>
      <c r="D162" s="211"/>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c r="AA162" s="212"/>
      <c r="AB162" s="212"/>
      <c r="AC162" s="212"/>
      <c r="AD162" s="212"/>
      <c r="AE162" s="212"/>
      <c r="AF162" s="212"/>
      <c r="AG162" s="212"/>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c r="BI162" s="212"/>
      <c r="BJ162" s="212"/>
      <c r="BK162" s="212"/>
      <c r="BL162" s="212"/>
      <c r="BM162" s="212"/>
      <c r="BN162" s="212"/>
      <c r="BO162" s="212"/>
      <c r="BP162" s="212"/>
    </row>
    <row r="163" ht="14.25" customHeight="1">
      <c r="A163" s="212"/>
      <c r="B163" s="212"/>
      <c r="C163" s="211"/>
      <c r="D163" s="211"/>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212"/>
      <c r="AA163" s="212"/>
      <c r="AB163" s="212"/>
      <c r="AC163" s="212"/>
      <c r="AD163" s="212"/>
      <c r="AE163" s="212"/>
      <c r="AF163" s="212"/>
      <c r="AG163" s="212"/>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c r="BI163" s="212"/>
      <c r="BJ163" s="212"/>
      <c r="BK163" s="212"/>
      <c r="BL163" s="212"/>
      <c r="BM163" s="212"/>
      <c r="BN163" s="212"/>
      <c r="BO163" s="212"/>
      <c r="BP163" s="212"/>
    </row>
    <row r="164" ht="14.25" customHeight="1">
      <c r="A164" s="212"/>
      <c r="B164" s="212"/>
      <c r="C164" s="211"/>
      <c r="D164" s="211"/>
      <c r="E164" s="212"/>
      <c r="F164" s="212"/>
      <c r="G164" s="212"/>
      <c r="H164" s="212"/>
      <c r="I164" s="212"/>
      <c r="J164" s="212"/>
      <c r="K164" s="212"/>
      <c r="L164" s="212"/>
      <c r="M164" s="212"/>
      <c r="N164" s="212"/>
      <c r="O164" s="212"/>
      <c r="P164" s="212"/>
      <c r="Q164" s="212"/>
      <c r="R164" s="212"/>
      <c r="S164" s="212"/>
      <c r="T164" s="212"/>
      <c r="U164" s="212"/>
      <c r="V164" s="212"/>
      <c r="W164" s="212"/>
      <c r="X164" s="212"/>
      <c r="Y164" s="212"/>
      <c r="Z164" s="212"/>
      <c r="AA164" s="212"/>
      <c r="AB164" s="212"/>
      <c r="AC164" s="212"/>
      <c r="AD164" s="212"/>
      <c r="AE164" s="212"/>
      <c r="AF164" s="212"/>
      <c r="AG164" s="212"/>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c r="BI164" s="212"/>
      <c r="BJ164" s="212"/>
      <c r="BK164" s="212"/>
      <c r="BL164" s="212"/>
      <c r="BM164" s="212"/>
      <c r="BN164" s="212"/>
      <c r="BO164" s="212"/>
      <c r="BP164" s="212"/>
    </row>
    <row r="165" ht="14.25" customHeight="1">
      <c r="A165" s="212"/>
      <c r="B165" s="212"/>
      <c r="C165" s="211"/>
      <c r="D165" s="211"/>
      <c r="E165" s="212"/>
      <c r="F165" s="212"/>
      <c r="G165" s="212"/>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c r="BI165" s="212"/>
      <c r="BJ165" s="212"/>
      <c r="BK165" s="212"/>
      <c r="BL165" s="212"/>
      <c r="BM165" s="212"/>
      <c r="BN165" s="212"/>
      <c r="BO165" s="212"/>
      <c r="BP165" s="212"/>
    </row>
    <row r="166" ht="14.25" customHeight="1">
      <c r="A166" s="212"/>
      <c r="B166" s="212"/>
      <c r="C166" s="211"/>
      <c r="D166" s="211"/>
      <c r="E166" s="212"/>
      <c r="F166" s="212"/>
      <c r="G166" s="212"/>
      <c r="H166" s="212"/>
      <c r="I166" s="212"/>
      <c r="J166" s="212"/>
      <c r="K166" s="212"/>
      <c r="L166" s="212"/>
      <c r="M166" s="212"/>
      <c r="N166" s="212"/>
      <c r="O166" s="212"/>
      <c r="P166" s="212"/>
      <c r="Q166" s="212"/>
      <c r="R166" s="212"/>
      <c r="S166" s="212"/>
      <c r="T166" s="212"/>
      <c r="U166" s="212"/>
      <c r="V166" s="212"/>
      <c r="W166" s="212"/>
      <c r="X166" s="212"/>
      <c r="Y166" s="212"/>
      <c r="Z166" s="212"/>
      <c r="AA166" s="212"/>
      <c r="AB166" s="212"/>
      <c r="AC166" s="212"/>
      <c r="AD166" s="212"/>
      <c r="AE166" s="212"/>
      <c r="AF166" s="212"/>
      <c r="AG166" s="212"/>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c r="BI166" s="212"/>
      <c r="BJ166" s="212"/>
      <c r="BK166" s="212"/>
      <c r="BL166" s="212"/>
      <c r="BM166" s="212"/>
      <c r="BN166" s="212"/>
      <c r="BO166" s="212"/>
      <c r="BP166" s="212"/>
    </row>
    <row r="167" ht="14.25" customHeight="1">
      <c r="A167" s="212"/>
      <c r="B167" s="212"/>
      <c r="C167" s="211"/>
      <c r="D167" s="211"/>
      <c r="E167" s="212"/>
      <c r="F167" s="212"/>
      <c r="G167" s="212"/>
      <c r="H167" s="212"/>
      <c r="I167" s="212"/>
      <c r="J167" s="212"/>
      <c r="K167" s="212"/>
      <c r="L167" s="212"/>
      <c r="M167" s="212"/>
      <c r="N167" s="212"/>
      <c r="O167" s="212"/>
      <c r="P167" s="212"/>
      <c r="Q167" s="212"/>
      <c r="R167" s="212"/>
      <c r="S167" s="212"/>
      <c r="T167" s="212"/>
      <c r="U167" s="212"/>
      <c r="V167" s="212"/>
      <c r="W167" s="212"/>
      <c r="X167" s="212"/>
      <c r="Y167" s="212"/>
      <c r="Z167" s="212"/>
      <c r="AA167" s="212"/>
      <c r="AB167" s="212"/>
      <c r="AC167" s="212"/>
      <c r="AD167" s="212"/>
      <c r="AE167" s="212"/>
      <c r="AF167" s="212"/>
      <c r="AG167" s="212"/>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c r="BI167" s="212"/>
      <c r="BJ167" s="212"/>
      <c r="BK167" s="212"/>
      <c r="BL167" s="212"/>
      <c r="BM167" s="212"/>
      <c r="BN167" s="212"/>
      <c r="BO167" s="212"/>
      <c r="BP167" s="212"/>
    </row>
    <row r="168" ht="14.25" customHeight="1">
      <c r="A168" s="212"/>
      <c r="B168" s="212"/>
      <c r="C168" s="211"/>
      <c r="D168" s="211"/>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c r="AA168" s="212"/>
      <c r="AB168" s="212"/>
      <c r="AC168" s="212"/>
      <c r="AD168" s="212"/>
      <c r="AE168" s="212"/>
      <c r="AF168" s="212"/>
      <c r="AG168" s="212"/>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c r="BI168" s="212"/>
      <c r="BJ168" s="212"/>
      <c r="BK168" s="212"/>
      <c r="BL168" s="212"/>
      <c r="BM168" s="212"/>
      <c r="BN168" s="212"/>
      <c r="BO168" s="212"/>
      <c r="BP168" s="212"/>
    </row>
    <row r="169" ht="14.25" customHeight="1">
      <c r="A169" s="212"/>
      <c r="B169" s="212"/>
      <c r="C169" s="211"/>
      <c r="D169" s="211"/>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c r="BI169" s="212"/>
      <c r="BJ169" s="212"/>
      <c r="BK169" s="212"/>
      <c r="BL169" s="212"/>
      <c r="BM169" s="212"/>
      <c r="BN169" s="212"/>
      <c r="BO169" s="212"/>
      <c r="BP169" s="212"/>
    </row>
    <row r="170" ht="14.25" customHeight="1">
      <c r="A170" s="212"/>
      <c r="B170" s="212"/>
      <c r="C170" s="211"/>
      <c r="D170" s="211"/>
      <c r="E170" s="212"/>
      <c r="F170" s="212"/>
      <c r="G170" s="212"/>
      <c r="H170" s="212"/>
      <c r="I170" s="212"/>
      <c r="J170" s="212"/>
      <c r="K170" s="212"/>
      <c r="L170" s="212"/>
      <c r="M170" s="212"/>
      <c r="N170" s="212"/>
      <c r="O170" s="212"/>
      <c r="P170" s="212"/>
      <c r="Q170" s="212"/>
      <c r="R170" s="212"/>
      <c r="S170" s="212"/>
      <c r="T170" s="212"/>
      <c r="U170" s="212"/>
      <c r="V170" s="212"/>
      <c r="W170" s="212"/>
      <c r="X170" s="212"/>
      <c r="Y170" s="212"/>
      <c r="Z170" s="212"/>
      <c r="AA170" s="212"/>
      <c r="AB170" s="212"/>
      <c r="AC170" s="212"/>
      <c r="AD170" s="212"/>
      <c r="AE170" s="212"/>
      <c r="AF170" s="212"/>
      <c r="AG170" s="212"/>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c r="BI170" s="212"/>
      <c r="BJ170" s="212"/>
      <c r="BK170" s="212"/>
      <c r="BL170" s="212"/>
      <c r="BM170" s="212"/>
      <c r="BN170" s="212"/>
      <c r="BO170" s="212"/>
      <c r="BP170" s="212"/>
    </row>
    <row r="171" ht="14.25" customHeight="1">
      <c r="A171" s="212"/>
      <c r="B171" s="212"/>
      <c r="C171" s="211"/>
      <c r="D171" s="211"/>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c r="BI171" s="212"/>
      <c r="BJ171" s="212"/>
      <c r="BK171" s="212"/>
      <c r="BL171" s="212"/>
      <c r="BM171" s="212"/>
      <c r="BN171" s="212"/>
      <c r="BO171" s="212"/>
      <c r="BP171" s="212"/>
    </row>
    <row r="172" ht="14.25" customHeight="1">
      <c r="A172" s="212"/>
      <c r="B172" s="212"/>
      <c r="C172" s="211"/>
      <c r="D172" s="211"/>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c r="BI172" s="212"/>
      <c r="BJ172" s="212"/>
      <c r="BK172" s="212"/>
      <c r="BL172" s="212"/>
      <c r="BM172" s="212"/>
      <c r="BN172" s="212"/>
      <c r="BO172" s="212"/>
      <c r="BP172" s="212"/>
    </row>
    <row r="173" ht="14.25" customHeight="1">
      <c r="A173" s="212"/>
      <c r="B173" s="212"/>
      <c r="C173" s="211"/>
      <c r="D173" s="211"/>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c r="AA173" s="212"/>
      <c r="AB173" s="212"/>
      <c r="AC173" s="212"/>
      <c r="AD173" s="212"/>
      <c r="AE173" s="212"/>
      <c r="AF173" s="212"/>
      <c r="AG173" s="212"/>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c r="BI173" s="212"/>
      <c r="BJ173" s="212"/>
      <c r="BK173" s="212"/>
      <c r="BL173" s="212"/>
      <c r="BM173" s="212"/>
      <c r="BN173" s="212"/>
      <c r="BO173" s="212"/>
      <c r="BP173" s="212"/>
    </row>
    <row r="174" ht="14.25" customHeight="1">
      <c r="A174" s="212"/>
      <c r="B174" s="212"/>
      <c r="C174" s="211"/>
      <c r="D174" s="211"/>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c r="AA174" s="212"/>
      <c r="AB174" s="212"/>
      <c r="AC174" s="212"/>
      <c r="AD174" s="212"/>
      <c r="AE174" s="212"/>
      <c r="AF174" s="212"/>
      <c r="AG174" s="212"/>
      <c r="AH174" s="212"/>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c r="BI174" s="212"/>
      <c r="BJ174" s="212"/>
      <c r="BK174" s="212"/>
      <c r="BL174" s="212"/>
      <c r="BM174" s="212"/>
      <c r="BN174" s="212"/>
      <c r="BO174" s="212"/>
      <c r="BP174" s="212"/>
    </row>
    <row r="175" ht="14.25" customHeight="1">
      <c r="A175" s="212"/>
      <c r="B175" s="212"/>
      <c r="C175" s="211"/>
      <c r="D175" s="211"/>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c r="AA175" s="212"/>
      <c r="AB175" s="212"/>
      <c r="AC175" s="212"/>
      <c r="AD175" s="212"/>
      <c r="AE175" s="212"/>
      <c r="AF175" s="212"/>
      <c r="AG175" s="212"/>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c r="BI175" s="212"/>
      <c r="BJ175" s="212"/>
      <c r="BK175" s="212"/>
      <c r="BL175" s="212"/>
      <c r="BM175" s="212"/>
      <c r="BN175" s="212"/>
      <c r="BO175" s="212"/>
      <c r="BP175" s="212"/>
    </row>
    <row r="176" ht="14.25" customHeight="1">
      <c r="A176" s="212"/>
      <c r="B176" s="212"/>
      <c r="C176" s="211"/>
      <c r="D176" s="211"/>
      <c r="E176" s="212"/>
      <c r="F176" s="212"/>
      <c r="G176" s="212"/>
      <c r="H176" s="212"/>
      <c r="I176" s="212"/>
      <c r="J176" s="212"/>
      <c r="K176" s="212"/>
      <c r="L176" s="212"/>
      <c r="M176" s="212"/>
      <c r="N176" s="212"/>
      <c r="O176" s="212"/>
      <c r="P176" s="212"/>
      <c r="Q176" s="212"/>
      <c r="R176" s="212"/>
      <c r="S176" s="212"/>
      <c r="T176" s="212"/>
      <c r="U176" s="212"/>
      <c r="V176" s="212"/>
      <c r="W176" s="212"/>
      <c r="X176" s="212"/>
      <c r="Y176" s="212"/>
      <c r="Z176" s="212"/>
      <c r="AA176" s="212"/>
      <c r="AB176" s="212"/>
      <c r="AC176" s="212"/>
      <c r="AD176" s="212"/>
      <c r="AE176" s="212"/>
      <c r="AF176" s="212"/>
      <c r="AG176" s="212"/>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c r="BI176" s="212"/>
      <c r="BJ176" s="212"/>
      <c r="BK176" s="212"/>
      <c r="BL176" s="212"/>
      <c r="BM176" s="212"/>
      <c r="BN176" s="212"/>
      <c r="BO176" s="212"/>
      <c r="BP176" s="212"/>
    </row>
    <row r="177" ht="14.25" customHeight="1">
      <c r="A177" s="212"/>
      <c r="B177" s="212"/>
      <c r="C177" s="211"/>
      <c r="D177" s="211"/>
      <c r="E177" s="212"/>
      <c r="F177" s="212"/>
      <c r="G177" s="212"/>
      <c r="H177" s="212"/>
      <c r="I177" s="212"/>
      <c r="J177" s="212"/>
      <c r="K177" s="212"/>
      <c r="L177" s="212"/>
      <c r="M177" s="212"/>
      <c r="N177" s="212"/>
      <c r="O177" s="212"/>
      <c r="P177" s="212"/>
      <c r="Q177" s="212"/>
      <c r="R177" s="212"/>
      <c r="S177" s="212"/>
      <c r="T177" s="212"/>
      <c r="U177" s="212"/>
      <c r="V177" s="212"/>
      <c r="W177" s="212"/>
      <c r="X177" s="212"/>
      <c r="Y177" s="212"/>
      <c r="Z177" s="212"/>
      <c r="AA177" s="212"/>
      <c r="AB177" s="212"/>
      <c r="AC177" s="212"/>
      <c r="AD177" s="212"/>
      <c r="AE177" s="212"/>
      <c r="AF177" s="212"/>
      <c r="AG177" s="212"/>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c r="BI177" s="212"/>
      <c r="BJ177" s="212"/>
      <c r="BK177" s="212"/>
      <c r="BL177" s="212"/>
      <c r="BM177" s="212"/>
      <c r="BN177" s="212"/>
      <c r="BO177" s="212"/>
      <c r="BP177" s="212"/>
    </row>
    <row r="178" ht="14.25" customHeight="1">
      <c r="A178" s="212"/>
      <c r="B178" s="212"/>
      <c r="C178" s="211"/>
      <c r="D178" s="211"/>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c r="BI178" s="212"/>
      <c r="BJ178" s="212"/>
      <c r="BK178" s="212"/>
      <c r="BL178" s="212"/>
      <c r="BM178" s="212"/>
      <c r="BN178" s="212"/>
      <c r="BO178" s="212"/>
      <c r="BP178" s="212"/>
    </row>
    <row r="179" ht="14.25" customHeight="1">
      <c r="A179" s="212"/>
      <c r="B179" s="212"/>
      <c r="C179" s="211"/>
      <c r="D179" s="211"/>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c r="BI179" s="212"/>
      <c r="BJ179" s="212"/>
      <c r="BK179" s="212"/>
      <c r="BL179" s="212"/>
      <c r="BM179" s="212"/>
      <c r="BN179" s="212"/>
      <c r="BO179" s="212"/>
      <c r="BP179" s="212"/>
    </row>
    <row r="180" ht="14.25" customHeight="1">
      <c r="A180" s="212"/>
      <c r="B180" s="212"/>
      <c r="C180" s="211"/>
      <c r="D180" s="211"/>
      <c r="E180" s="212"/>
      <c r="F180" s="212"/>
      <c r="G180" s="212"/>
      <c r="H180" s="212"/>
      <c r="I180" s="212"/>
      <c r="J180" s="212"/>
      <c r="K180" s="212"/>
      <c r="L180" s="212"/>
      <c r="M180" s="212"/>
      <c r="N180" s="212"/>
      <c r="O180" s="212"/>
      <c r="P180" s="212"/>
      <c r="Q180" s="212"/>
      <c r="R180" s="212"/>
      <c r="S180" s="212"/>
      <c r="T180" s="212"/>
      <c r="U180" s="212"/>
      <c r="V180" s="212"/>
      <c r="W180" s="212"/>
      <c r="X180" s="212"/>
      <c r="Y180" s="212"/>
      <c r="Z180" s="212"/>
      <c r="AA180" s="212"/>
      <c r="AB180" s="212"/>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c r="BI180" s="212"/>
      <c r="BJ180" s="212"/>
      <c r="BK180" s="212"/>
      <c r="BL180" s="212"/>
      <c r="BM180" s="212"/>
      <c r="BN180" s="212"/>
      <c r="BO180" s="212"/>
      <c r="BP180" s="212"/>
    </row>
    <row r="181" ht="14.25" customHeight="1">
      <c r="A181" s="212"/>
      <c r="B181" s="212"/>
      <c r="C181" s="211"/>
      <c r="D181" s="211"/>
      <c r="E181" s="212"/>
      <c r="F181" s="212"/>
      <c r="G181" s="212"/>
      <c r="H181" s="212"/>
      <c r="I181" s="212"/>
      <c r="J181" s="212"/>
      <c r="K181" s="212"/>
      <c r="L181" s="212"/>
      <c r="M181" s="212"/>
      <c r="N181" s="212"/>
      <c r="O181" s="212"/>
      <c r="P181" s="212"/>
      <c r="Q181" s="212"/>
      <c r="R181" s="212"/>
      <c r="S181" s="212"/>
      <c r="T181" s="212"/>
      <c r="U181" s="212"/>
      <c r="V181" s="212"/>
      <c r="W181" s="212"/>
      <c r="X181" s="212"/>
      <c r="Y181" s="212"/>
      <c r="Z181" s="212"/>
      <c r="AA181" s="212"/>
      <c r="AB181" s="212"/>
      <c r="AC181" s="212"/>
      <c r="AD181" s="212"/>
      <c r="AE181" s="212"/>
      <c r="AF181" s="212"/>
      <c r="AG181" s="212"/>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c r="BI181" s="212"/>
      <c r="BJ181" s="212"/>
      <c r="BK181" s="212"/>
      <c r="BL181" s="212"/>
      <c r="BM181" s="212"/>
      <c r="BN181" s="212"/>
      <c r="BO181" s="212"/>
      <c r="BP181" s="212"/>
    </row>
    <row r="182" ht="14.25" customHeight="1">
      <c r="A182" s="212"/>
      <c r="B182" s="212"/>
      <c r="C182" s="211"/>
      <c r="D182" s="211"/>
      <c r="E182" s="212"/>
      <c r="F182" s="212"/>
      <c r="G182" s="212"/>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c r="BI182" s="212"/>
      <c r="BJ182" s="212"/>
      <c r="BK182" s="212"/>
      <c r="BL182" s="212"/>
      <c r="BM182" s="212"/>
      <c r="BN182" s="212"/>
      <c r="BO182" s="212"/>
      <c r="BP182" s="212"/>
    </row>
    <row r="183" ht="14.25" customHeight="1">
      <c r="A183" s="212"/>
      <c r="B183" s="212"/>
      <c r="C183" s="211"/>
      <c r="D183" s="211"/>
      <c r="E183" s="212"/>
      <c r="F183" s="212"/>
      <c r="G183" s="212"/>
      <c r="H183" s="212"/>
      <c r="I183" s="212"/>
      <c r="J183" s="212"/>
      <c r="K183" s="212"/>
      <c r="L183" s="212"/>
      <c r="M183" s="212"/>
      <c r="N183" s="212"/>
      <c r="O183" s="212"/>
      <c r="P183" s="212"/>
      <c r="Q183" s="212"/>
      <c r="R183" s="212"/>
      <c r="S183" s="212"/>
      <c r="T183" s="212"/>
      <c r="U183" s="212"/>
      <c r="V183" s="212"/>
      <c r="W183" s="212"/>
      <c r="X183" s="212"/>
      <c r="Y183" s="212"/>
      <c r="Z183" s="212"/>
      <c r="AA183" s="212"/>
      <c r="AB183" s="212"/>
      <c r="AC183" s="212"/>
      <c r="AD183" s="212"/>
      <c r="AE183" s="212"/>
      <c r="AF183" s="212"/>
      <c r="AG183" s="212"/>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c r="BI183" s="212"/>
      <c r="BJ183" s="212"/>
      <c r="BK183" s="212"/>
      <c r="BL183" s="212"/>
      <c r="BM183" s="212"/>
      <c r="BN183" s="212"/>
      <c r="BO183" s="212"/>
      <c r="BP183" s="212"/>
    </row>
    <row r="184" ht="14.25" customHeight="1">
      <c r="A184" s="212"/>
      <c r="B184" s="212"/>
      <c r="C184" s="211"/>
      <c r="D184" s="211"/>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c r="AA184" s="212"/>
      <c r="AB184" s="212"/>
      <c r="AC184" s="212"/>
      <c r="AD184" s="212"/>
      <c r="AE184" s="212"/>
      <c r="AF184" s="212"/>
      <c r="AG184" s="212"/>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c r="BI184" s="212"/>
      <c r="BJ184" s="212"/>
      <c r="BK184" s="212"/>
      <c r="BL184" s="212"/>
      <c r="BM184" s="212"/>
      <c r="BN184" s="212"/>
      <c r="BO184" s="212"/>
      <c r="BP184" s="212"/>
    </row>
    <row r="185" ht="14.25" customHeight="1">
      <c r="A185" s="212"/>
      <c r="B185" s="212"/>
      <c r="C185" s="211"/>
      <c r="D185" s="211"/>
      <c r="E185" s="212"/>
      <c r="F185" s="212"/>
      <c r="G185" s="212"/>
      <c r="H185" s="212"/>
      <c r="I185" s="212"/>
      <c r="J185" s="212"/>
      <c r="K185" s="212"/>
      <c r="L185" s="212"/>
      <c r="M185" s="212"/>
      <c r="N185" s="212"/>
      <c r="O185" s="212"/>
      <c r="P185" s="212"/>
      <c r="Q185" s="212"/>
      <c r="R185" s="212"/>
      <c r="S185" s="212"/>
      <c r="T185" s="212"/>
      <c r="U185" s="212"/>
      <c r="V185" s="212"/>
      <c r="W185" s="212"/>
      <c r="X185" s="212"/>
      <c r="Y185" s="212"/>
      <c r="Z185" s="212"/>
      <c r="AA185" s="212"/>
      <c r="AB185" s="212"/>
      <c r="AC185" s="212"/>
      <c r="AD185" s="212"/>
      <c r="AE185" s="212"/>
      <c r="AF185" s="212"/>
      <c r="AG185" s="212"/>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c r="BI185" s="212"/>
      <c r="BJ185" s="212"/>
      <c r="BK185" s="212"/>
      <c r="BL185" s="212"/>
      <c r="BM185" s="212"/>
      <c r="BN185" s="212"/>
      <c r="BO185" s="212"/>
      <c r="BP185" s="212"/>
    </row>
    <row r="186" ht="14.25" customHeight="1">
      <c r="A186" s="212"/>
      <c r="B186" s="212"/>
      <c r="C186" s="211"/>
      <c r="D186" s="211"/>
      <c r="E186" s="212"/>
      <c r="F186" s="212"/>
      <c r="G186" s="212"/>
      <c r="H186" s="212"/>
      <c r="I186" s="212"/>
      <c r="J186" s="212"/>
      <c r="K186" s="212"/>
      <c r="L186" s="212"/>
      <c r="M186" s="212"/>
      <c r="N186" s="212"/>
      <c r="O186" s="212"/>
      <c r="P186" s="212"/>
      <c r="Q186" s="212"/>
      <c r="R186" s="212"/>
      <c r="S186" s="212"/>
      <c r="T186" s="212"/>
      <c r="U186" s="212"/>
      <c r="V186" s="212"/>
      <c r="W186" s="212"/>
      <c r="X186" s="212"/>
      <c r="Y186" s="212"/>
      <c r="Z186" s="212"/>
      <c r="AA186" s="212"/>
      <c r="AB186" s="212"/>
      <c r="AC186" s="212"/>
      <c r="AD186" s="212"/>
      <c r="AE186" s="212"/>
      <c r="AF186" s="212"/>
      <c r="AG186" s="212"/>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c r="BI186" s="212"/>
      <c r="BJ186" s="212"/>
      <c r="BK186" s="212"/>
      <c r="BL186" s="212"/>
      <c r="BM186" s="212"/>
      <c r="BN186" s="212"/>
      <c r="BO186" s="212"/>
      <c r="BP186" s="212"/>
    </row>
    <row r="187" ht="14.25" customHeight="1">
      <c r="A187" s="212"/>
      <c r="B187" s="212"/>
      <c r="C187" s="211"/>
      <c r="D187" s="211"/>
      <c r="E187" s="212"/>
      <c r="F187" s="212"/>
      <c r="G187" s="212"/>
      <c r="H187" s="212"/>
      <c r="I187" s="212"/>
      <c r="J187" s="212"/>
      <c r="K187" s="212"/>
      <c r="L187" s="212"/>
      <c r="M187" s="212"/>
      <c r="N187" s="212"/>
      <c r="O187" s="212"/>
      <c r="P187" s="212"/>
      <c r="Q187" s="212"/>
      <c r="R187" s="212"/>
      <c r="S187" s="212"/>
      <c r="T187" s="212"/>
      <c r="U187" s="212"/>
      <c r="V187" s="212"/>
      <c r="W187" s="212"/>
      <c r="X187" s="212"/>
      <c r="Y187" s="212"/>
      <c r="Z187" s="212"/>
      <c r="AA187" s="212"/>
      <c r="AB187" s="212"/>
      <c r="AC187" s="212"/>
      <c r="AD187" s="212"/>
      <c r="AE187" s="212"/>
      <c r="AF187" s="212"/>
      <c r="AG187" s="212"/>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c r="BI187" s="212"/>
      <c r="BJ187" s="212"/>
      <c r="BK187" s="212"/>
      <c r="BL187" s="212"/>
      <c r="BM187" s="212"/>
      <c r="BN187" s="212"/>
      <c r="BO187" s="212"/>
      <c r="BP187" s="212"/>
    </row>
    <row r="188" ht="14.25" customHeight="1">
      <c r="A188" s="212"/>
      <c r="B188" s="212"/>
      <c r="C188" s="211"/>
      <c r="D188" s="211"/>
      <c r="E188" s="212"/>
      <c r="F188" s="212"/>
      <c r="G188" s="212"/>
      <c r="H188" s="212"/>
      <c r="I188" s="212"/>
      <c r="J188" s="212"/>
      <c r="K188" s="212"/>
      <c r="L188" s="212"/>
      <c r="M188" s="212"/>
      <c r="N188" s="212"/>
      <c r="O188" s="212"/>
      <c r="P188" s="212"/>
      <c r="Q188" s="212"/>
      <c r="R188" s="212"/>
      <c r="S188" s="212"/>
      <c r="T188" s="212"/>
      <c r="U188" s="212"/>
      <c r="V188" s="212"/>
      <c r="W188" s="212"/>
      <c r="X188" s="212"/>
      <c r="Y188" s="212"/>
      <c r="Z188" s="212"/>
      <c r="AA188" s="212"/>
      <c r="AB188" s="212"/>
      <c r="AC188" s="212"/>
      <c r="AD188" s="212"/>
      <c r="AE188" s="212"/>
      <c r="AF188" s="212"/>
      <c r="AG188" s="212"/>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c r="BI188" s="212"/>
      <c r="BJ188" s="212"/>
      <c r="BK188" s="212"/>
      <c r="BL188" s="212"/>
      <c r="BM188" s="212"/>
      <c r="BN188" s="212"/>
      <c r="BO188" s="212"/>
      <c r="BP188" s="212"/>
    </row>
    <row r="189" ht="14.25" customHeight="1">
      <c r="A189" s="212"/>
      <c r="B189" s="212"/>
      <c r="C189" s="211"/>
      <c r="D189" s="211"/>
      <c r="E189" s="212"/>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row>
    <row r="190" ht="14.25" customHeight="1">
      <c r="A190" s="212"/>
      <c r="B190" s="212"/>
      <c r="C190" s="211"/>
      <c r="D190" s="211"/>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row>
    <row r="191" ht="14.25" customHeight="1">
      <c r="A191" s="212"/>
      <c r="B191" s="212"/>
      <c r="C191" s="211"/>
      <c r="D191" s="211"/>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row>
    <row r="192" ht="14.25" customHeight="1">
      <c r="A192" s="212"/>
      <c r="B192" s="212"/>
      <c r="C192" s="211"/>
      <c r="D192" s="211"/>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row>
    <row r="193" ht="14.25" customHeight="1">
      <c r="A193" s="212"/>
      <c r="B193" s="212"/>
      <c r="C193" s="211"/>
      <c r="D193" s="211"/>
      <c r="E193" s="212"/>
      <c r="F193" s="212"/>
      <c r="G193" s="212"/>
      <c r="H193" s="212"/>
      <c r="I193" s="212"/>
      <c r="J193" s="212"/>
      <c r="K193" s="212"/>
      <c r="L193" s="212"/>
      <c r="M193" s="212"/>
      <c r="N193" s="212"/>
      <c r="O193" s="212"/>
      <c r="P193" s="212"/>
      <c r="Q193" s="212"/>
      <c r="R193" s="212"/>
      <c r="S193" s="212"/>
      <c r="T193" s="212"/>
      <c r="U193" s="212"/>
      <c r="V193" s="212"/>
      <c r="W193" s="212"/>
      <c r="X193" s="212"/>
      <c r="Y193" s="212"/>
      <c r="Z193" s="212"/>
      <c r="AA193" s="212"/>
      <c r="AB193" s="212"/>
      <c r="AC193" s="212"/>
      <c r="AD193" s="212"/>
      <c r="AE193" s="212"/>
      <c r="AF193" s="212"/>
      <c r="AG193" s="212"/>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c r="BI193" s="212"/>
      <c r="BJ193" s="212"/>
      <c r="BK193" s="212"/>
      <c r="BL193" s="212"/>
      <c r="BM193" s="212"/>
      <c r="BN193" s="212"/>
      <c r="BO193" s="212"/>
      <c r="BP193" s="212"/>
    </row>
    <row r="194" ht="14.25" customHeight="1">
      <c r="A194" s="212"/>
      <c r="B194" s="212"/>
      <c r="C194" s="211"/>
      <c r="D194" s="211"/>
      <c r="E194" s="212"/>
      <c r="F194" s="212"/>
      <c r="G194" s="212"/>
      <c r="H194" s="212"/>
      <c r="I194" s="212"/>
      <c r="J194" s="212"/>
      <c r="K194" s="212"/>
      <c r="L194" s="212"/>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row>
    <row r="195" ht="14.25" customHeight="1">
      <c r="A195" s="212"/>
      <c r="B195" s="212"/>
      <c r="C195" s="211"/>
      <c r="D195" s="211"/>
      <c r="E195" s="212"/>
      <c r="F195" s="212"/>
      <c r="G195" s="212"/>
      <c r="H195" s="212"/>
      <c r="I195" s="212"/>
      <c r="J195" s="212"/>
      <c r="K195" s="212"/>
      <c r="L195" s="212"/>
      <c r="M195" s="212"/>
      <c r="N195" s="212"/>
      <c r="O195" s="212"/>
      <c r="P195" s="212"/>
      <c r="Q195" s="212"/>
      <c r="R195" s="212"/>
      <c r="S195" s="212"/>
      <c r="T195" s="212"/>
      <c r="U195" s="212"/>
      <c r="V195" s="212"/>
      <c r="W195" s="212"/>
      <c r="X195" s="212"/>
      <c r="Y195" s="212"/>
      <c r="Z195" s="212"/>
      <c r="AA195" s="212"/>
      <c r="AB195" s="212"/>
      <c r="AC195" s="212"/>
      <c r="AD195" s="212"/>
      <c r="AE195" s="212"/>
      <c r="AF195" s="212"/>
      <c r="AG195" s="212"/>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c r="BI195" s="212"/>
      <c r="BJ195" s="212"/>
      <c r="BK195" s="212"/>
      <c r="BL195" s="212"/>
      <c r="BM195" s="212"/>
      <c r="BN195" s="212"/>
      <c r="BO195" s="212"/>
      <c r="BP195" s="212"/>
    </row>
    <row r="196" ht="14.25" customHeight="1">
      <c r="A196" s="212"/>
      <c r="B196" s="212"/>
      <c r="C196" s="211"/>
      <c r="D196" s="211"/>
      <c r="E196" s="212"/>
      <c r="F196" s="212"/>
      <c r="G196" s="212"/>
      <c r="H196" s="212"/>
      <c r="I196" s="212"/>
      <c r="J196" s="212"/>
      <c r="K196" s="212"/>
      <c r="L196" s="212"/>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row>
    <row r="197" ht="14.25" customHeight="1">
      <c r="A197" s="212"/>
      <c r="B197" s="212"/>
      <c r="C197" s="211"/>
      <c r="D197" s="211"/>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c r="BI197" s="212"/>
      <c r="BJ197" s="212"/>
      <c r="BK197" s="212"/>
      <c r="BL197" s="212"/>
      <c r="BM197" s="212"/>
      <c r="BN197" s="212"/>
      <c r="BO197" s="212"/>
      <c r="BP197" s="212"/>
    </row>
    <row r="198" ht="14.25" customHeight="1">
      <c r="A198" s="212"/>
      <c r="B198" s="212"/>
      <c r="C198" s="211"/>
      <c r="D198" s="211"/>
      <c r="E198" s="212"/>
      <c r="F198" s="212"/>
      <c r="G198" s="212"/>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row>
    <row r="199" ht="14.25" customHeight="1">
      <c r="A199" s="212"/>
      <c r="B199" s="212"/>
      <c r="C199" s="211"/>
      <c r="D199" s="211"/>
      <c r="E199" s="212"/>
      <c r="F199" s="212"/>
      <c r="G199" s="212"/>
      <c r="H199" s="212"/>
      <c r="I199" s="212"/>
      <c r="J199" s="212"/>
      <c r="K199" s="212"/>
      <c r="L199" s="212"/>
      <c r="M199" s="212"/>
      <c r="N199" s="212"/>
      <c r="O199" s="212"/>
      <c r="P199" s="212"/>
      <c r="Q199" s="212"/>
      <c r="R199" s="212"/>
      <c r="S199" s="212"/>
      <c r="T199" s="212"/>
      <c r="U199" s="212"/>
      <c r="V199" s="212"/>
      <c r="W199" s="212"/>
      <c r="X199" s="212"/>
      <c r="Y199" s="212"/>
      <c r="Z199" s="212"/>
      <c r="AA199" s="212"/>
      <c r="AB199" s="212"/>
      <c r="AC199" s="212"/>
      <c r="AD199" s="212"/>
      <c r="AE199" s="212"/>
      <c r="AF199" s="212"/>
      <c r="AG199" s="212"/>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c r="BI199" s="212"/>
      <c r="BJ199" s="212"/>
      <c r="BK199" s="212"/>
      <c r="BL199" s="212"/>
      <c r="BM199" s="212"/>
      <c r="BN199" s="212"/>
      <c r="BO199" s="212"/>
      <c r="BP199" s="212"/>
    </row>
    <row r="200" ht="14.25" customHeight="1">
      <c r="A200" s="212"/>
      <c r="B200" s="212"/>
      <c r="C200" s="211"/>
      <c r="D200" s="211"/>
      <c r="E200" s="212"/>
      <c r="F200" s="212"/>
      <c r="G200" s="212"/>
      <c r="H200" s="212"/>
      <c r="I200" s="212"/>
      <c r="J200" s="212"/>
      <c r="K200" s="212"/>
      <c r="L200" s="212"/>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row>
    <row r="201" ht="14.25" customHeight="1">
      <c r="A201" s="212"/>
      <c r="B201" s="212"/>
      <c r="C201" s="211"/>
      <c r="D201" s="211"/>
      <c r="E201" s="212"/>
      <c r="F201" s="212"/>
      <c r="G201" s="212"/>
      <c r="H201" s="212"/>
      <c r="I201" s="212"/>
      <c r="J201" s="212"/>
      <c r="K201" s="212"/>
      <c r="L201" s="212"/>
      <c r="M201" s="212"/>
      <c r="N201" s="212"/>
      <c r="O201" s="212"/>
      <c r="P201" s="212"/>
      <c r="Q201" s="212"/>
      <c r="R201" s="212"/>
      <c r="S201" s="212"/>
      <c r="T201" s="212"/>
      <c r="U201" s="212"/>
      <c r="V201" s="212"/>
      <c r="W201" s="212"/>
      <c r="X201" s="212"/>
      <c r="Y201" s="212"/>
      <c r="Z201" s="212"/>
      <c r="AA201" s="212"/>
      <c r="AB201" s="212"/>
      <c r="AC201" s="212"/>
      <c r="AD201" s="212"/>
      <c r="AE201" s="212"/>
      <c r="AF201" s="212"/>
      <c r="AG201" s="212"/>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c r="BI201" s="212"/>
      <c r="BJ201" s="212"/>
      <c r="BK201" s="212"/>
      <c r="BL201" s="212"/>
      <c r="BM201" s="212"/>
      <c r="BN201" s="212"/>
      <c r="BO201" s="212"/>
      <c r="BP201" s="212"/>
    </row>
    <row r="202" ht="14.25" customHeight="1">
      <c r="A202" s="212"/>
      <c r="B202" s="212"/>
      <c r="C202" s="211"/>
      <c r="D202" s="211"/>
      <c r="E202" s="212"/>
      <c r="F202" s="212"/>
      <c r="G202" s="212"/>
      <c r="H202" s="212"/>
      <c r="I202" s="212"/>
      <c r="J202" s="212"/>
      <c r="K202" s="212"/>
      <c r="L202" s="212"/>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row>
    <row r="203" ht="14.25" customHeight="1">
      <c r="A203" s="212"/>
      <c r="B203" s="212"/>
      <c r="C203" s="211"/>
      <c r="D203" s="211"/>
      <c r="E203" s="212"/>
      <c r="F203" s="212"/>
      <c r="G203" s="212"/>
      <c r="H203" s="212"/>
      <c r="I203" s="212"/>
      <c r="J203" s="212"/>
      <c r="K203" s="212"/>
      <c r="L203" s="212"/>
      <c r="M203" s="212"/>
      <c r="N203" s="212"/>
      <c r="O203" s="212"/>
      <c r="P203" s="212"/>
      <c r="Q203" s="212"/>
      <c r="R203" s="212"/>
      <c r="S203" s="212"/>
      <c r="T203" s="212"/>
      <c r="U203" s="212"/>
      <c r="V203" s="212"/>
      <c r="W203" s="212"/>
      <c r="X203" s="212"/>
      <c r="Y203" s="212"/>
      <c r="Z203" s="212"/>
      <c r="AA203" s="212"/>
      <c r="AB203" s="212"/>
      <c r="AC203" s="212"/>
      <c r="AD203" s="212"/>
      <c r="AE203" s="212"/>
      <c r="AF203" s="212"/>
      <c r="AG203" s="212"/>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c r="BI203" s="212"/>
      <c r="BJ203" s="212"/>
      <c r="BK203" s="212"/>
      <c r="BL203" s="212"/>
      <c r="BM203" s="212"/>
      <c r="BN203" s="212"/>
      <c r="BO203" s="212"/>
      <c r="BP203" s="212"/>
    </row>
    <row r="204" ht="14.25" customHeight="1">
      <c r="A204" s="212"/>
      <c r="B204" s="212"/>
      <c r="C204" s="211"/>
      <c r="D204" s="211"/>
      <c r="E204" s="212"/>
      <c r="F204" s="212"/>
      <c r="G204" s="212"/>
      <c r="H204" s="212"/>
      <c r="I204" s="212"/>
      <c r="J204" s="212"/>
      <c r="K204" s="212"/>
      <c r="L204" s="212"/>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row>
    <row r="205" ht="14.25" customHeight="1">
      <c r="A205" s="212"/>
      <c r="B205" s="212"/>
      <c r="C205" s="211"/>
      <c r="D205" s="211"/>
      <c r="E205" s="212"/>
      <c r="F205" s="212"/>
      <c r="G205" s="212"/>
      <c r="H205" s="212"/>
      <c r="I205" s="212"/>
      <c r="J205" s="212"/>
      <c r="K205" s="212"/>
      <c r="L205" s="212"/>
      <c r="M205" s="212"/>
      <c r="N205" s="212"/>
      <c r="O205" s="212"/>
      <c r="P205" s="212"/>
      <c r="Q205" s="212"/>
      <c r="R205" s="212"/>
      <c r="S205" s="212"/>
      <c r="T205" s="212"/>
      <c r="U205" s="212"/>
      <c r="V205" s="212"/>
      <c r="W205" s="212"/>
      <c r="X205" s="212"/>
      <c r="Y205" s="212"/>
      <c r="Z205" s="212"/>
      <c r="AA205" s="212"/>
      <c r="AB205" s="212"/>
      <c r="AC205" s="212"/>
      <c r="AD205" s="212"/>
      <c r="AE205" s="212"/>
      <c r="AF205" s="212"/>
      <c r="AG205" s="212"/>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c r="BI205" s="212"/>
      <c r="BJ205" s="212"/>
      <c r="BK205" s="212"/>
      <c r="BL205" s="212"/>
      <c r="BM205" s="212"/>
      <c r="BN205" s="212"/>
      <c r="BO205" s="212"/>
      <c r="BP205" s="212"/>
    </row>
    <row r="206" ht="14.25" customHeight="1">
      <c r="A206" s="212"/>
      <c r="B206" s="212"/>
      <c r="C206" s="211"/>
      <c r="D206" s="211"/>
      <c r="E206" s="212"/>
      <c r="F206" s="212"/>
      <c r="G206" s="212"/>
      <c r="H206" s="212"/>
      <c r="I206" s="212"/>
      <c r="J206" s="212"/>
      <c r="K206" s="212"/>
      <c r="L206" s="212"/>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row>
    <row r="207" ht="14.25" customHeight="1">
      <c r="A207" s="212"/>
      <c r="B207" s="212"/>
      <c r="C207" s="211"/>
      <c r="D207" s="211"/>
      <c r="E207" s="212"/>
      <c r="F207" s="212"/>
      <c r="G207" s="212"/>
      <c r="H207" s="212"/>
      <c r="I207" s="212"/>
      <c r="J207" s="212"/>
      <c r="K207" s="212"/>
      <c r="L207" s="212"/>
      <c r="M207" s="212"/>
      <c r="N207" s="212"/>
      <c r="O207" s="212"/>
      <c r="P207" s="212"/>
      <c r="Q207" s="212"/>
      <c r="R207" s="212"/>
      <c r="S207" s="212"/>
      <c r="T207" s="212"/>
      <c r="U207" s="212"/>
      <c r="V207" s="212"/>
      <c r="W207" s="212"/>
      <c r="X207" s="212"/>
      <c r="Y207" s="212"/>
      <c r="Z207" s="212"/>
      <c r="AA207" s="212"/>
      <c r="AB207" s="212"/>
      <c r="AC207" s="212"/>
      <c r="AD207" s="212"/>
      <c r="AE207" s="212"/>
      <c r="AF207" s="212"/>
      <c r="AG207" s="212"/>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c r="BI207" s="212"/>
      <c r="BJ207" s="212"/>
      <c r="BK207" s="212"/>
      <c r="BL207" s="212"/>
      <c r="BM207" s="212"/>
      <c r="BN207" s="212"/>
      <c r="BO207" s="212"/>
      <c r="BP207" s="212"/>
    </row>
    <row r="208" ht="14.25" customHeight="1">
      <c r="A208" s="212"/>
      <c r="B208" s="212"/>
      <c r="C208" s="211"/>
      <c r="D208" s="211"/>
      <c r="E208" s="212"/>
      <c r="F208" s="212"/>
      <c r="G208" s="212"/>
      <c r="H208" s="212"/>
      <c r="I208" s="212"/>
      <c r="J208" s="212"/>
      <c r="K208" s="212"/>
      <c r="L208" s="212"/>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row>
    <row r="209" ht="14.25" customHeight="1">
      <c r="A209" s="212"/>
      <c r="B209" s="212"/>
      <c r="C209" s="211"/>
      <c r="D209" s="211"/>
      <c r="E209" s="212"/>
      <c r="F209" s="212"/>
      <c r="G209" s="212"/>
      <c r="H209" s="212"/>
      <c r="I209" s="212"/>
      <c r="J209" s="212"/>
      <c r="K209" s="212"/>
      <c r="L209" s="212"/>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row>
    <row r="210" ht="14.25" customHeight="1">
      <c r="A210" s="212"/>
      <c r="B210" s="212"/>
      <c r="C210" s="211"/>
      <c r="D210" s="211"/>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row>
    <row r="211" ht="14.25" customHeight="1">
      <c r="A211" s="212"/>
      <c r="B211" s="212"/>
      <c r="C211" s="211"/>
      <c r="D211" s="211"/>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row>
    <row r="212" ht="14.25" customHeight="1">
      <c r="A212" s="212"/>
      <c r="B212" s="212"/>
      <c r="C212" s="211"/>
      <c r="D212" s="211"/>
      <c r="E212" s="212"/>
      <c r="F212" s="212"/>
      <c r="G212" s="212"/>
      <c r="H212" s="212"/>
      <c r="I212" s="212"/>
      <c r="J212" s="212"/>
      <c r="K212" s="212"/>
      <c r="L212" s="212"/>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row>
    <row r="213" ht="14.25" customHeight="1">
      <c r="A213" s="212"/>
      <c r="B213" s="212"/>
      <c r="C213" s="211"/>
      <c r="D213" s="211"/>
      <c r="E213" s="212"/>
      <c r="F213" s="212"/>
      <c r="G213" s="212"/>
      <c r="H213" s="212"/>
      <c r="I213" s="212"/>
      <c r="J213" s="212"/>
      <c r="K213" s="212"/>
      <c r="L213" s="212"/>
      <c r="M213" s="212"/>
      <c r="N213" s="212"/>
      <c r="O213" s="212"/>
      <c r="P213" s="212"/>
      <c r="Q213" s="212"/>
      <c r="R213" s="212"/>
      <c r="S213" s="212"/>
      <c r="T213" s="212"/>
      <c r="U213" s="212"/>
      <c r="V213" s="212"/>
      <c r="W213" s="212"/>
      <c r="X213" s="212"/>
      <c r="Y213" s="212"/>
      <c r="Z213" s="212"/>
      <c r="AA213" s="212"/>
      <c r="AB213" s="212"/>
      <c r="AC213" s="212"/>
      <c r="AD213" s="212"/>
      <c r="AE213" s="212"/>
      <c r="AF213" s="212"/>
      <c r="AG213" s="212"/>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c r="BI213" s="212"/>
      <c r="BJ213" s="212"/>
      <c r="BK213" s="212"/>
      <c r="BL213" s="212"/>
      <c r="BM213" s="212"/>
      <c r="BN213" s="212"/>
      <c r="BO213" s="212"/>
      <c r="BP213" s="212"/>
    </row>
    <row r="214" ht="14.25" customHeight="1">
      <c r="A214" s="212"/>
      <c r="B214" s="212"/>
      <c r="C214" s="211"/>
      <c r="D214" s="211"/>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row>
    <row r="215" ht="14.25" customHeight="1">
      <c r="A215" s="212"/>
      <c r="B215" s="212"/>
      <c r="C215" s="211"/>
      <c r="D215" s="211"/>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c r="AA215" s="212"/>
      <c r="AB215" s="212"/>
      <c r="AC215" s="212"/>
      <c r="AD215" s="212"/>
      <c r="AE215" s="212"/>
      <c r="AF215" s="212"/>
      <c r="AG215" s="212"/>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c r="BI215" s="212"/>
      <c r="BJ215" s="212"/>
      <c r="BK215" s="212"/>
      <c r="BL215" s="212"/>
      <c r="BM215" s="212"/>
      <c r="BN215" s="212"/>
      <c r="BO215" s="212"/>
      <c r="BP215" s="212"/>
    </row>
    <row r="216" ht="14.25" customHeight="1">
      <c r="A216" s="212"/>
      <c r="B216" s="212"/>
      <c r="C216" s="211"/>
      <c r="D216" s="211"/>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row>
    <row r="217" ht="14.25" customHeight="1">
      <c r="A217" s="212"/>
      <c r="B217" s="212"/>
      <c r="C217" s="211"/>
      <c r="D217" s="211"/>
      <c r="E217" s="212"/>
      <c r="F217" s="212"/>
      <c r="G217" s="212"/>
      <c r="H217" s="212"/>
      <c r="I217" s="212"/>
      <c r="J217" s="212"/>
      <c r="K217" s="212"/>
      <c r="L217" s="212"/>
      <c r="M217" s="212"/>
      <c r="N217" s="212"/>
      <c r="O217" s="212"/>
      <c r="P217" s="212"/>
      <c r="Q217" s="212"/>
      <c r="R217" s="212"/>
      <c r="S217" s="212"/>
      <c r="T217" s="212"/>
      <c r="U217" s="212"/>
      <c r="V217" s="212"/>
      <c r="W217" s="212"/>
      <c r="X217" s="212"/>
      <c r="Y217" s="212"/>
      <c r="Z217" s="212"/>
      <c r="AA217" s="212"/>
      <c r="AB217" s="212"/>
      <c r="AC217" s="212"/>
      <c r="AD217" s="212"/>
      <c r="AE217" s="212"/>
      <c r="AF217" s="212"/>
      <c r="AG217" s="212"/>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c r="BI217" s="212"/>
      <c r="BJ217" s="212"/>
      <c r="BK217" s="212"/>
      <c r="BL217" s="212"/>
      <c r="BM217" s="212"/>
      <c r="BN217" s="212"/>
      <c r="BO217" s="212"/>
      <c r="BP217" s="212"/>
    </row>
    <row r="218" ht="14.25" customHeight="1">
      <c r="A218" s="212"/>
      <c r="B218" s="212"/>
      <c r="C218" s="211"/>
      <c r="D218" s="211"/>
      <c r="E218" s="212"/>
      <c r="F218" s="212"/>
      <c r="G218" s="212"/>
      <c r="H218" s="212"/>
      <c r="I218" s="212"/>
      <c r="J218" s="212"/>
      <c r="K218" s="212"/>
      <c r="L218" s="212"/>
      <c r="M218" s="212"/>
      <c r="N218" s="212"/>
      <c r="O218" s="212"/>
      <c r="P218" s="212"/>
      <c r="Q218" s="212"/>
      <c r="R218" s="212"/>
      <c r="S218" s="212"/>
      <c r="T218" s="212"/>
      <c r="U218" s="212"/>
      <c r="V218" s="212"/>
      <c r="W218" s="212"/>
      <c r="X218" s="212"/>
      <c r="Y218" s="212"/>
      <c r="Z218" s="212"/>
      <c r="AA218" s="212"/>
      <c r="AB218" s="212"/>
      <c r="AC218" s="212"/>
      <c r="AD218" s="212"/>
      <c r="AE218" s="212"/>
      <c r="AF218" s="212"/>
      <c r="AG218" s="212"/>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c r="BI218" s="212"/>
      <c r="BJ218" s="212"/>
      <c r="BK218" s="212"/>
      <c r="BL218" s="212"/>
      <c r="BM218" s="212"/>
      <c r="BN218" s="212"/>
      <c r="BO218" s="212"/>
      <c r="BP218" s="212"/>
    </row>
    <row r="219" ht="14.25" customHeight="1">
      <c r="A219" s="212"/>
      <c r="B219" s="212"/>
      <c r="C219" s="211"/>
      <c r="D219" s="211"/>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c r="AA219" s="212"/>
      <c r="AB219" s="212"/>
      <c r="AC219" s="212"/>
      <c r="AD219" s="212"/>
      <c r="AE219" s="212"/>
      <c r="AF219" s="212"/>
      <c r="AG219" s="212"/>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c r="BI219" s="212"/>
      <c r="BJ219" s="212"/>
      <c r="BK219" s="212"/>
      <c r="BL219" s="212"/>
      <c r="BM219" s="212"/>
      <c r="BN219" s="212"/>
      <c r="BO219" s="212"/>
      <c r="BP219" s="212"/>
    </row>
    <row r="220" ht="14.25" customHeight="1">
      <c r="A220" s="212"/>
      <c r="B220" s="212"/>
      <c r="C220" s="211"/>
      <c r="D220" s="211"/>
      <c r="E220" s="212"/>
      <c r="F220" s="212"/>
      <c r="G220" s="212"/>
      <c r="H220" s="212"/>
      <c r="I220" s="212"/>
      <c r="J220" s="212"/>
      <c r="K220" s="212"/>
      <c r="L220" s="212"/>
      <c r="M220" s="212"/>
      <c r="N220" s="212"/>
      <c r="O220" s="212"/>
      <c r="P220" s="212"/>
      <c r="Q220" s="212"/>
      <c r="R220" s="212"/>
      <c r="S220" s="212"/>
      <c r="T220" s="212"/>
      <c r="U220" s="212"/>
      <c r="V220" s="212"/>
      <c r="W220" s="212"/>
      <c r="X220" s="212"/>
      <c r="Y220" s="212"/>
      <c r="Z220" s="212"/>
      <c r="AA220" s="212"/>
      <c r="AB220" s="212"/>
      <c r="AC220" s="212"/>
      <c r="AD220" s="212"/>
      <c r="AE220" s="212"/>
      <c r="AF220" s="212"/>
      <c r="AG220" s="212"/>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c r="BI220" s="212"/>
      <c r="BJ220" s="212"/>
      <c r="BK220" s="212"/>
      <c r="BL220" s="212"/>
      <c r="BM220" s="212"/>
      <c r="BN220" s="212"/>
      <c r="BO220" s="212"/>
      <c r="BP220" s="212"/>
    </row>
    <row r="221" ht="14.25" customHeight="1">
      <c r="A221" s="212"/>
      <c r="B221" s="212"/>
      <c r="C221" s="211"/>
      <c r="D221" s="211"/>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c r="BI221" s="212"/>
      <c r="BJ221" s="212"/>
      <c r="BK221" s="212"/>
      <c r="BL221" s="212"/>
      <c r="BM221" s="212"/>
      <c r="BN221" s="212"/>
      <c r="BO221" s="212"/>
      <c r="BP221" s="212"/>
    </row>
    <row r="222" ht="14.25" customHeight="1">
      <c r="A222" s="212"/>
      <c r="B222" s="212"/>
      <c r="C222" s="211"/>
      <c r="D222" s="211"/>
      <c r="E222" s="212"/>
      <c r="F222" s="212"/>
      <c r="G222" s="212"/>
      <c r="H222" s="212"/>
      <c r="I222" s="212"/>
      <c r="J222" s="212"/>
      <c r="K222" s="212"/>
      <c r="L222" s="212"/>
      <c r="M222" s="212"/>
      <c r="N222" s="212"/>
      <c r="O222" s="212"/>
      <c r="P222" s="212"/>
      <c r="Q222" s="212"/>
      <c r="R222" s="212"/>
      <c r="S222" s="212"/>
      <c r="T222" s="212"/>
      <c r="U222" s="212"/>
      <c r="V222" s="212"/>
      <c r="W222" s="212"/>
      <c r="X222" s="212"/>
      <c r="Y222" s="212"/>
      <c r="Z222" s="212"/>
      <c r="AA222" s="212"/>
      <c r="AB222" s="212"/>
      <c r="AC222" s="212"/>
      <c r="AD222" s="212"/>
      <c r="AE222" s="212"/>
      <c r="AF222" s="212"/>
      <c r="AG222" s="212"/>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c r="BI222" s="212"/>
      <c r="BJ222" s="212"/>
      <c r="BK222" s="212"/>
      <c r="BL222" s="212"/>
      <c r="BM222" s="212"/>
      <c r="BN222" s="212"/>
      <c r="BO222" s="212"/>
      <c r="BP222" s="212"/>
    </row>
    <row r="223" ht="14.25" customHeight="1">
      <c r="A223" s="212"/>
      <c r="B223" s="212"/>
      <c r="C223" s="211"/>
      <c r="D223" s="211"/>
      <c r="E223" s="212"/>
      <c r="F223" s="212"/>
      <c r="G223" s="212"/>
      <c r="H223" s="212"/>
      <c r="I223" s="212"/>
      <c r="J223" s="212"/>
      <c r="K223" s="212"/>
      <c r="L223" s="212"/>
      <c r="M223" s="212"/>
      <c r="N223" s="212"/>
      <c r="O223" s="212"/>
      <c r="P223" s="212"/>
      <c r="Q223" s="212"/>
      <c r="R223" s="212"/>
      <c r="S223" s="212"/>
      <c r="T223" s="212"/>
      <c r="U223" s="212"/>
      <c r="V223" s="212"/>
      <c r="W223" s="212"/>
      <c r="X223" s="212"/>
      <c r="Y223" s="212"/>
      <c r="Z223" s="212"/>
      <c r="AA223" s="212"/>
      <c r="AB223" s="212"/>
      <c r="AC223" s="212"/>
      <c r="AD223" s="212"/>
      <c r="AE223" s="212"/>
      <c r="AF223" s="212"/>
      <c r="AG223" s="212"/>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c r="BI223" s="212"/>
      <c r="BJ223" s="212"/>
      <c r="BK223" s="212"/>
      <c r="BL223" s="212"/>
      <c r="BM223" s="212"/>
      <c r="BN223" s="212"/>
      <c r="BO223" s="212"/>
      <c r="BP223" s="212"/>
    </row>
    <row r="224" ht="14.25" customHeight="1">
      <c r="A224" s="212"/>
      <c r="B224" s="212"/>
      <c r="C224" s="211"/>
      <c r="D224" s="211"/>
      <c r="E224" s="212"/>
      <c r="F224" s="212"/>
      <c r="G224" s="212"/>
      <c r="H224" s="212"/>
      <c r="I224" s="212"/>
      <c r="J224" s="212"/>
      <c r="K224" s="212"/>
      <c r="L224" s="212"/>
      <c r="M224" s="212"/>
      <c r="N224" s="212"/>
      <c r="O224" s="212"/>
      <c r="P224" s="212"/>
      <c r="Q224" s="212"/>
      <c r="R224" s="212"/>
      <c r="S224" s="212"/>
      <c r="T224" s="212"/>
      <c r="U224" s="212"/>
      <c r="V224" s="212"/>
      <c r="W224" s="212"/>
      <c r="X224" s="212"/>
      <c r="Y224" s="212"/>
      <c r="Z224" s="212"/>
      <c r="AA224" s="212"/>
      <c r="AB224" s="212"/>
      <c r="AC224" s="212"/>
      <c r="AD224" s="212"/>
      <c r="AE224" s="212"/>
      <c r="AF224" s="212"/>
      <c r="AG224" s="212"/>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c r="BI224" s="212"/>
      <c r="BJ224" s="212"/>
      <c r="BK224" s="212"/>
      <c r="BL224" s="212"/>
      <c r="BM224" s="212"/>
      <c r="BN224" s="212"/>
      <c r="BO224" s="212"/>
      <c r="BP224" s="212"/>
    </row>
    <row r="225" ht="14.25" customHeight="1">
      <c r="A225" s="212"/>
      <c r="B225" s="212"/>
      <c r="C225" s="211"/>
      <c r="D225" s="211"/>
      <c r="E225" s="212"/>
      <c r="F225" s="212"/>
      <c r="G225" s="212"/>
      <c r="H225" s="212"/>
      <c r="I225" s="212"/>
      <c r="J225" s="212"/>
      <c r="K225" s="212"/>
      <c r="L225" s="212"/>
      <c r="M225" s="212"/>
      <c r="N225" s="212"/>
      <c r="O225" s="212"/>
      <c r="P225" s="212"/>
      <c r="Q225" s="212"/>
      <c r="R225" s="212"/>
      <c r="S225" s="212"/>
      <c r="T225" s="212"/>
      <c r="U225" s="212"/>
      <c r="V225" s="212"/>
      <c r="W225" s="212"/>
      <c r="X225" s="212"/>
      <c r="Y225" s="212"/>
      <c r="Z225" s="212"/>
      <c r="AA225" s="212"/>
      <c r="AB225" s="212"/>
      <c r="AC225" s="212"/>
      <c r="AD225" s="212"/>
      <c r="AE225" s="212"/>
      <c r="AF225" s="212"/>
      <c r="AG225" s="212"/>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c r="BI225" s="212"/>
      <c r="BJ225" s="212"/>
      <c r="BK225" s="212"/>
      <c r="BL225" s="212"/>
      <c r="BM225" s="212"/>
      <c r="BN225" s="212"/>
      <c r="BO225" s="212"/>
      <c r="BP225" s="212"/>
    </row>
    <row r="226" ht="14.25" customHeight="1">
      <c r="A226" s="212"/>
      <c r="B226" s="212"/>
      <c r="C226" s="211"/>
      <c r="D226" s="211"/>
      <c r="E226" s="212"/>
      <c r="F226" s="212"/>
      <c r="G226" s="212"/>
      <c r="H226" s="212"/>
      <c r="I226" s="212"/>
      <c r="J226" s="212"/>
      <c r="K226" s="212"/>
      <c r="L226" s="212"/>
      <c r="M226" s="212"/>
      <c r="N226" s="212"/>
      <c r="O226" s="212"/>
      <c r="P226" s="212"/>
      <c r="Q226" s="212"/>
      <c r="R226" s="212"/>
      <c r="S226" s="212"/>
      <c r="T226" s="212"/>
      <c r="U226" s="212"/>
      <c r="V226" s="212"/>
      <c r="W226" s="212"/>
      <c r="X226" s="212"/>
      <c r="Y226" s="212"/>
      <c r="Z226" s="212"/>
      <c r="AA226" s="212"/>
      <c r="AB226" s="212"/>
      <c r="AC226" s="212"/>
      <c r="AD226" s="212"/>
      <c r="AE226" s="212"/>
      <c r="AF226" s="212"/>
      <c r="AG226" s="212"/>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c r="BI226" s="212"/>
      <c r="BJ226" s="212"/>
      <c r="BK226" s="212"/>
      <c r="BL226" s="212"/>
      <c r="BM226" s="212"/>
      <c r="BN226" s="212"/>
      <c r="BO226" s="212"/>
      <c r="BP226" s="212"/>
    </row>
    <row r="227" ht="14.25" customHeight="1">
      <c r="A227" s="212"/>
      <c r="B227" s="212"/>
      <c r="C227" s="211"/>
      <c r="D227" s="211"/>
      <c r="E227" s="212"/>
      <c r="F227" s="212"/>
      <c r="G227" s="212"/>
      <c r="H227" s="212"/>
      <c r="I227" s="212"/>
      <c r="J227" s="212"/>
      <c r="K227" s="212"/>
      <c r="L227" s="212"/>
      <c r="M227" s="212"/>
      <c r="N227" s="212"/>
      <c r="O227" s="212"/>
      <c r="P227" s="212"/>
      <c r="Q227" s="212"/>
      <c r="R227" s="212"/>
      <c r="S227" s="212"/>
      <c r="T227" s="212"/>
      <c r="U227" s="212"/>
      <c r="V227" s="212"/>
      <c r="W227" s="212"/>
      <c r="X227" s="212"/>
      <c r="Y227" s="212"/>
      <c r="Z227" s="212"/>
      <c r="AA227" s="212"/>
      <c r="AB227" s="212"/>
      <c r="AC227" s="212"/>
      <c r="AD227" s="212"/>
      <c r="AE227" s="212"/>
      <c r="AF227" s="212"/>
      <c r="AG227" s="212"/>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c r="BI227" s="212"/>
      <c r="BJ227" s="212"/>
      <c r="BK227" s="212"/>
      <c r="BL227" s="212"/>
      <c r="BM227" s="212"/>
      <c r="BN227" s="212"/>
      <c r="BO227" s="212"/>
      <c r="BP227" s="212"/>
    </row>
    <row r="228" ht="14.25" customHeight="1">
      <c r="A228" s="212"/>
      <c r="B228" s="212"/>
      <c r="C228" s="211"/>
      <c r="D228" s="211"/>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c r="AA228" s="212"/>
      <c r="AB228" s="212"/>
      <c r="AC228" s="212"/>
      <c r="AD228" s="212"/>
      <c r="AE228" s="212"/>
      <c r="AF228" s="212"/>
      <c r="AG228" s="212"/>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c r="BI228" s="212"/>
      <c r="BJ228" s="212"/>
      <c r="BK228" s="212"/>
      <c r="BL228" s="212"/>
      <c r="BM228" s="212"/>
      <c r="BN228" s="212"/>
      <c r="BO228" s="212"/>
      <c r="BP228" s="212"/>
    </row>
    <row r="229" ht="14.25" customHeight="1">
      <c r="A229" s="212"/>
      <c r="B229" s="212"/>
      <c r="C229" s="211"/>
      <c r="D229" s="211"/>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c r="AA229" s="212"/>
      <c r="AB229" s="212"/>
      <c r="AC229" s="212"/>
      <c r="AD229" s="212"/>
      <c r="AE229" s="212"/>
      <c r="AF229" s="212"/>
      <c r="AG229" s="212"/>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c r="BI229" s="212"/>
      <c r="BJ229" s="212"/>
      <c r="BK229" s="212"/>
      <c r="BL229" s="212"/>
      <c r="BM229" s="212"/>
      <c r="BN229" s="212"/>
      <c r="BO229" s="212"/>
      <c r="BP229" s="212"/>
    </row>
    <row r="230" ht="14.25" customHeight="1">
      <c r="A230" s="212"/>
      <c r="B230" s="212"/>
      <c r="C230" s="211"/>
      <c r="D230" s="211"/>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c r="BI230" s="212"/>
      <c r="BJ230" s="212"/>
      <c r="BK230" s="212"/>
      <c r="BL230" s="212"/>
      <c r="BM230" s="212"/>
      <c r="BN230" s="212"/>
      <c r="BO230" s="212"/>
      <c r="BP230" s="212"/>
    </row>
    <row r="231" ht="14.25" customHeight="1">
      <c r="A231" s="212"/>
      <c r="B231" s="212"/>
      <c r="C231" s="211"/>
      <c r="D231" s="211"/>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c r="AA231" s="212"/>
      <c r="AB231" s="212"/>
      <c r="AC231" s="212"/>
      <c r="AD231" s="212"/>
      <c r="AE231" s="212"/>
      <c r="AF231" s="212"/>
      <c r="AG231" s="212"/>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c r="BI231" s="212"/>
      <c r="BJ231" s="212"/>
      <c r="BK231" s="212"/>
      <c r="BL231" s="212"/>
      <c r="BM231" s="212"/>
      <c r="BN231" s="212"/>
      <c r="BO231" s="212"/>
      <c r="BP231" s="212"/>
    </row>
    <row r="232" ht="14.25" customHeight="1">
      <c r="A232" s="212"/>
      <c r="B232" s="212"/>
      <c r="C232" s="211"/>
      <c r="D232" s="211"/>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c r="BI232" s="212"/>
      <c r="BJ232" s="212"/>
      <c r="BK232" s="212"/>
      <c r="BL232" s="212"/>
      <c r="BM232" s="212"/>
      <c r="BN232" s="212"/>
      <c r="BO232" s="212"/>
      <c r="BP232" s="212"/>
    </row>
    <row r="233" ht="14.25" customHeight="1">
      <c r="A233" s="212"/>
      <c r="B233" s="212"/>
      <c r="C233" s="211"/>
      <c r="D233" s="211"/>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c r="AA233" s="212"/>
      <c r="AB233" s="212"/>
      <c r="AC233" s="212"/>
      <c r="AD233" s="212"/>
      <c r="AE233" s="212"/>
      <c r="AF233" s="212"/>
      <c r="AG233" s="212"/>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c r="BI233" s="212"/>
      <c r="BJ233" s="212"/>
      <c r="BK233" s="212"/>
      <c r="BL233" s="212"/>
      <c r="BM233" s="212"/>
      <c r="BN233" s="212"/>
      <c r="BO233" s="212"/>
      <c r="BP233" s="212"/>
    </row>
    <row r="234" ht="14.25" customHeight="1">
      <c r="A234" s="212"/>
      <c r="B234" s="212"/>
      <c r="C234" s="211"/>
      <c r="D234" s="211"/>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c r="AA234" s="212"/>
      <c r="AB234" s="212"/>
      <c r="AC234" s="212"/>
      <c r="AD234" s="212"/>
      <c r="AE234" s="212"/>
      <c r="AF234" s="212"/>
      <c r="AG234" s="212"/>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c r="BI234" s="212"/>
      <c r="BJ234" s="212"/>
      <c r="BK234" s="212"/>
      <c r="BL234" s="212"/>
      <c r="BM234" s="212"/>
      <c r="BN234" s="212"/>
      <c r="BO234" s="212"/>
      <c r="BP234" s="212"/>
    </row>
    <row r="235" ht="14.25" customHeight="1">
      <c r="A235" s="212"/>
      <c r="B235" s="212"/>
      <c r="C235" s="211"/>
      <c r="D235" s="211"/>
      <c r="E235" s="212"/>
      <c r="F235" s="212"/>
      <c r="G235" s="212"/>
      <c r="H235" s="212"/>
      <c r="I235" s="212"/>
      <c r="J235" s="212"/>
      <c r="K235" s="212"/>
      <c r="L235" s="212"/>
      <c r="M235" s="212"/>
      <c r="N235" s="212"/>
      <c r="O235" s="212"/>
      <c r="P235" s="212"/>
      <c r="Q235" s="212"/>
      <c r="R235" s="212"/>
      <c r="S235" s="212"/>
      <c r="T235" s="212"/>
      <c r="U235" s="212"/>
      <c r="V235" s="212"/>
      <c r="W235" s="212"/>
      <c r="X235" s="212"/>
      <c r="Y235" s="212"/>
      <c r="Z235" s="212"/>
      <c r="AA235" s="212"/>
      <c r="AB235" s="212"/>
      <c r="AC235" s="212"/>
      <c r="AD235" s="212"/>
      <c r="AE235" s="212"/>
      <c r="AF235" s="212"/>
      <c r="AG235" s="212"/>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c r="BI235" s="212"/>
      <c r="BJ235" s="212"/>
      <c r="BK235" s="212"/>
      <c r="BL235" s="212"/>
      <c r="BM235" s="212"/>
      <c r="BN235" s="212"/>
      <c r="BO235" s="212"/>
      <c r="BP235" s="212"/>
    </row>
    <row r="236" ht="14.25" customHeight="1">
      <c r="A236" s="212"/>
      <c r="B236" s="212"/>
      <c r="C236" s="211"/>
      <c r="D236" s="211"/>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c r="AA236" s="212"/>
      <c r="AB236" s="212"/>
      <c r="AC236" s="212"/>
      <c r="AD236" s="212"/>
      <c r="AE236" s="212"/>
      <c r="AF236" s="212"/>
      <c r="AG236" s="212"/>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c r="BI236" s="212"/>
      <c r="BJ236" s="212"/>
      <c r="BK236" s="212"/>
      <c r="BL236" s="212"/>
      <c r="BM236" s="212"/>
      <c r="BN236" s="212"/>
      <c r="BO236" s="212"/>
      <c r="BP236" s="212"/>
    </row>
    <row r="237" ht="14.25" customHeight="1">
      <c r="A237" s="212"/>
      <c r="B237" s="212"/>
      <c r="C237" s="211"/>
      <c r="D237" s="211"/>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c r="AA237" s="212"/>
      <c r="AB237" s="212"/>
      <c r="AC237" s="212"/>
      <c r="AD237" s="212"/>
      <c r="AE237" s="212"/>
      <c r="AF237" s="212"/>
      <c r="AG237" s="212"/>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c r="BI237" s="212"/>
      <c r="BJ237" s="212"/>
      <c r="BK237" s="212"/>
      <c r="BL237" s="212"/>
      <c r="BM237" s="212"/>
      <c r="BN237" s="212"/>
      <c r="BO237" s="212"/>
      <c r="BP237" s="212"/>
    </row>
    <row r="238" ht="14.25" customHeight="1">
      <c r="A238" s="212"/>
      <c r="B238" s="212"/>
      <c r="C238" s="211"/>
      <c r="D238" s="211"/>
      <c r="E238" s="212"/>
      <c r="F238" s="212"/>
      <c r="G238" s="212"/>
      <c r="H238" s="212"/>
      <c r="I238" s="212"/>
      <c r="J238" s="212"/>
      <c r="K238" s="212"/>
      <c r="L238" s="212"/>
      <c r="M238" s="212"/>
      <c r="N238" s="212"/>
      <c r="O238" s="212"/>
      <c r="P238" s="212"/>
      <c r="Q238" s="212"/>
      <c r="R238" s="212"/>
      <c r="S238" s="212"/>
      <c r="T238" s="212"/>
      <c r="U238" s="212"/>
      <c r="V238" s="212"/>
      <c r="W238" s="212"/>
      <c r="X238" s="212"/>
      <c r="Y238" s="212"/>
      <c r="Z238" s="212"/>
      <c r="AA238" s="212"/>
      <c r="AB238" s="212"/>
      <c r="AC238" s="212"/>
      <c r="AD238" s="212"/>
      <c r="AE238" s="212"/>
      <c r="AF238" s="212"/>
      <c r="AG238" s="212"/>
      <c r="AH238" s="212"/>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c r="BI238" s="212"/>
      <c r="BJ238" s="212"/>
      <c r="BK238" s="212"/>
      <c r="BL238" s="212"/>
      <c r="BM238" s="212"/>
      <c r="BN238" s="212"/>
      <c r="BO238" s="212"/>
      <c r="BP238" s="212"/>
    </row>
    <row r="239" ht="14.25" customHeight="1">
      <c r="A239" s="212"/>
      <c r="B239" s="212"/>
      <c r="C239" s="211"/>
      <c r="D239" s="211"/>
      <c r="E239" s="212"/>
      <c r="F239" s="212"/>
      <c r="G239" s="212"/>
      <c r="H239" s="212"/>
      <c r="I239" s="212"/>
      <c r="J239" s="212"/>
      <c r="K239" s="212"/>
      <c r="L239" s="212"/>
      <c r="M239" s="212"/>
      <c r="N239" s="212"/>
      <c r="O239" s="212"/>
      <c r="P239" s="212"/>
      <c r="Q239" s="212"/>
      <c r="R239" s="212"/>
      <c r="S239" s="212"/>
      <c r="T239" s="212"/>
      <c r="U239" s="212"/>
      <c r="V239" s="212"/>
      <c r="W239" s="212"/>
      <c r="X239" s="212"/>
      <c r="Y239" s="212"/>
      <c r="Z239" s="212"/>
      <c r="AA239" s="212"/>
      <c r="AB239" s="212"/>
      <c r="AC239" s="212"/>
      <c r="AD239" s="212"/>
      <c r="AE239" s="212"/>
      <c r="AF239" s="212"/>
      <c r="AG239" s="212"/>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c r="BI239" s="212"/>
      <c r="BJ239" s="212"/>
      <c r="BK239" s="212"/>
      <c r="BL239" s="212"/>
      <c r="BM239" s="212"/>
      <c r="BN239" s="212"/>
      <c r="BO239" s="212"/>
      <c r="BP239" s="212"/>
    </row>
    <row r="240" ht="14.25" customHeight="1">
      <c r="A240" s="212"/>
      <c r="B240" s="212"/>
      <c r="C240" s="211"/>
      <c r="D240" s="211"/>
      <c r="E240" s="212"/>
      <c r="F240" s="212"/>
      <c r="G240" s="212"/>
      <c r="H240" s="212"/>
      <c r="I240" s="212"/>
      <c r="J240" s="212"/>
      <c r="K240" s="212"/>
      <c r="L240" s="212"/>
      <c r="M240" s="212"/>
      <c r="N240" s="212"/>
      <c r="O240" s="212"/>
      <c r="P240" s="212"/>
      <c r="Q240" s="212"/>
      <c r="R240" s="212"/>
      <c r="S240" s="212"/>
      <c r="T240" s="212"/>
      <c r="U240" s="212"/>
      <c r="V240" s="212"/>
      <c r="W240" s="212"/>
      <c r="X240" s="212"/>
      <c r="Y240" s="212"/>
      <c r="Z240" s="212"/>
      <c r="AA240" s="212"/>
      <c r="AB240" s="212"/>
      <c r="AC240" s="212"/>
      <c r="AD240" s="212"/>
      <c r="AE240" s="212"/>
      <c r="AF240" s="212"/>
      <c r="AG240" s="212"/>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c r="BI240" s="212"/>
      <c r="BJ240" s="212"/>
      <c r="BK240" s="212"/>
      <c r="BL240" s="212"/>
      <c r="BM240" s="212"/>
      <c r="BN240" s="212"/>
      <c r="BO240" s="212"/>
      <c r="BP240" s="212"/>
    </row>
    <row r="241" ht="14.25" customHeight="1">
      <c r="A241" s="212"/>
      <c r="B241" s="212"/>
      <c r="C241" s="211"/>
      <c r="D241" s="211"/>
      <c r="E241" s="212"/>
      <c r="F241" s="212"/>
      <c r="G241" s="212"/>
      <c r="H241" s="212"/>
      <c r="I241" s="212"/>
      <c r="J241" s="212"/>
      <c r="K241" s="212"/>
      <c r="L241" s="212"/>
      <c r="M241" s="212"/>
      <c r="N241" s="212"/>
      <c r="O241" s="212"/>
      <c r="P241" s="212"/>
      <c r="Q241" s="212"/>
      <c r="R241" s="212"/>
      <c r="S241" s="212"/>
      <c r="T241" s="212"/>
      <c r="U241" s="212"/>
      <c r="V241" s="212"/>
      <c r="W241" s="212"/>
      <c r="X241" s="212"/>
      <c r="Y241" s="212"/>
      <c r="Z241" s="212"/>
      <c r="AA241" s="212"/>
      <c r="AB241" s="212"/>
      <c r="AC241" s="212"/>
      <c r="AD241" s="212"/>
      <c r="AE241" s="212"/>
      <c r="AF241" s="212"/>
      <c r="AG241" s="212"/>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c r="BI241" s="212"/>
      <c r="BJ241" s="212"/>
      <c r="BK241" s="212"/>
      <c r="BL241" s="212"/>
      <c r="BM241" s="212"/>
      <c r="BN241" s="212"/>
      <c r="BO241" s="212"/>
      <c r="BP241" s="212"/>
    </row>
    <row r="242" ht="14.25" customHeight="1">
      <c r="A242" s="212"/>
      <c r="B242" s="212"/>
      <c r="C242" s="211"/>
      <c r="D242" s="211"/>
      <c r="E242" s="212"/>
      <c r="F242" s="212"/>
      <c r="G242" s="212"/>
      <c r="H242" s="212"/>
      <c r="I242" s="212"/>
      <c r="J242" s="212"/>
      <c r="K242" s="212"/>
      <c r="L242" s="212"/>
      <c r="M242" s="212"/>
      <c r="N242" s="212"/>
      <c r="O242" s="212"/>
      <c r="P242" s="212"/>
      <c r="Q242" s="212"/>
      <c r="R242" s="212"/>
      <c r="S242" s="212"/>
      <c r="T242" s="212"/>
      <c r="U242" s="212"/>
      <c r="V242" s="212"/>
      <c r="W242" s="212"/>
      <c r="X242" s="212"/>
      <c r="Y242" s="212"/>
      <c r="Z242" s="212"/>
      <c r="AA242" s="212"/>
      <c r="AB242" s="212"/>
      <c r="AC242" s="212"/>
      <c r="AD242" s="212"/>
      <c r="AE242" s="212"/>
      <c r="AF242" s="212"/>
      <c r="AG242" s="212"/>
      <c r="AH242" s="212"/>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c r="BI242" s="212"/>
      <c r="BJ242" s="212"/>
      <c r="BK242" s="212"/>
      <c r="BL242" s="212"/>
      <c r="BM242" s="212"/>
      <c r="BN242" s="212"/>
      <c r="BO242" s="212"/>
      <c r="BP242" s="212"/>
    </row>
    <row r="243" ht="14.25" customHeight="1">
      <c r="A243" s="212"/>
      <c r="B243" s="212"/>
      <c r="C243" s="211"/>
      <c r="D243" s="211"/>
      <c r="E243" s="212"/>
      <c r="F243" s="212"/>
      <c r="G243" s="212"/>
      <c r="H243" s="212"/>
      <c r="I243" s="212"/>
      <c r="J243" s="212"/>
      <c r="K243" s="212"/>
      <c r="L243" s="212"/>
      <c r="M243" s="212"/>
      <c r="N243" s="212"/>
      <c r="O243" s="212"/>
      <c r="P243" s="212"/>
      <c r="Q243" s="212"/>
      <c r="R243" s="212"/>
      <c r="S243" s="212"/>
      <c r="T243" s="212"/>
      <c r="U243" s="212"/>
      <c r="V243" s="212"/>
      <c r="W243" s="212"/>
      <c r="X243" s="212"/>
      <c r="Y243" s="212"/>
      <c r="Z243" s="212"/>
      <c r="AA243" s="212"/>
      <c r="AB243" s="212"/>
      <c r="AC243" s="212"/>
      <c r="AD243" s="212"/>
      <c r="AE243" s="212"/>
      <c r="AF243" s="212"/>
      <c r="AG243" s="212"/>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c r="BI243" s="212"/>
      <c r="BJ243" s="212"/>
      <c r="BK243" s="212"/>
      <c r="BL243" s="212"/>
      <c r="BM243" s="212"/>
      <c r="BN243" s="212"/>
      <c r="BO243" s="212"/>
      <c r="BP243" s="212"/>
    </row>
    <row r="244" ht="14.25" customHeight="1">
      <c r="A244" s="212"/>
      <c r="B244" s="212"/>
      <c r="C244" s="211"/>
      <c r="D244" s="211"/>
      <c r="E244" s="212"/>
      <c r="F244" s="212"/>
      <c r="G244" s="212"/>
      <c r="H244" s="212"/>
      <c r="I244" s="212"/>
      <c r="J244" s="212"/>
      <c r="K244" s="212"/>
      <c r="L244" s="212"/>
      <c r="M244" s="212"/>
      <c r="N244" s="212"/>
      <c r="O244" s="212"/>
      <c r="P244" s="212"/>
      <c r="Q244" s="212"/>
      <c r="R244" s="212"/>
      <c r="S244" s="212"/>
      <c r="T244" s="212"/>
      <c r="U244" s="212"/>
      <c r="V244" s="212"/>
      <c r="W244" s="212"/>
      <c r="X244" s="212"/>
      <c r="Y244" s="212"/>
      <c r="Z244" s="212"/>
      <c r="AA244" s="212"/>
      <c r="AB244" s="212"/>
      <c r="AC244" s="212"/>
      <c r="AD244" s="212"/>
      <c r="AE244" s="212"/>
      <c r="AF244" s="212"/>
      <c r="AG244" s="212"/>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c r="BI244" s="212"/>
      <c r="BJ244" s="212"/>
      <c r="BK244" s="212"/>
      <c r="BL244" s="212"/>
      <c r="BM244" s="212"/>
      <c r="BN244" s="212"/>
      <c r="BO244" s="212"/>
      <c r="BP244" s="212"/>
    </row>
    <row r="245" ht="14.25" customHeight="1">
      <c r="A245" s="212"/>
      <c r="B245" s="212"/>
      <c r="C245" s="211"/>
      <c r="D245" s="211"/>
      <c r="E245" s="212"/>
      <c r="F245" s="212"/>
      <c r="G245" s="212"/>
      <c r="H245" s="212"/>
      <c r="I245" s="212"/>
      <c r="J245" s="212"/>
      <c r="K245" s="212"/>
      <c r="L245" s="212"/>
      <c r="M245" s="212"/>
      <c r="N245" s="212"/>
      <c r="O245" s="212"/>
      <c r="P245" s="212"/>
      <c r="Q245" s="212"/>
      <c r="R245" s="212"/>
      <c r="S245" s="212"/>
      <c r="T245" s="212"/>
      <c r="U245" s="212"/>
      <c r="V245" s="212"/>
      <c r="W245" s="212"/>
      <c r="X245" s="212"/>
      <c r="Y245" s="212"/>
      <c r="Z245" s="212"/>
      <c r="AA245" s="212"/>
      <c r="AB245" s="212"/>
      <c r="AC245" s="212"/>
      <c r="AD245" s="212"/>
      <c r="AE245" s="212"/>
      <c r="AF245" s="212"/>
      <c r="AG245" s="212"/>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c r="BI245" s="212"/>
      <c r="BJ245" s="212"/>
      <c r="BK245" s="212"/>
      <c r="BL245" s="212"/>
      <c r="BM245" s="212"/>
      <c r="BN245" s="212"/>
      <c r="BO245" s="212"/>
      <c r="BP245" s="212"/>
    </row>
    <row r="246" ht="14.25" customHeight="1">
      <c r="A246" s="212"/>
      <c r="B246" s="212"/>
      <c r="C246" s="211"/>
      <c r="D246" s="211"/>
      <c r="E246" s="212"/>
      <c r="F246" s="212"/>
      <c r="G246" s="212"/>
      <c r="H246" s="212"/>
      <c r="I246" s="212"/>
      <c r="J246" s="212"/>
      <c r="K246" s="212"/>
      <c r="L246" s="212"/>
      <c r="M246" s="212"/>
      <c r="N246" s="212"/>
      <c r="O246" s="212"/>
      <c r="P246" s="212"/>
      <c r="Q246" s="212"/>
      <c r="R246" s="212"/>
      <c r="S246" s="212"/>
      <c r="T246" s="212"/>
      <c r="U246" s="212"/>
      <c r="V246" s="212"/>
      <c r="W246" s="212"/>
      <c r="X246" s="212"/>
      <c r="Y246" s="212"/>
      <c r="Z246" s="212"/>
      <c r="AA246" s="212"/>
      <c r="AB246" s="212"/>
      <c r="AC246" s="212"/>
      <c r="AD246" s="212"/>
      <c r="AE246" s="212"/>
      <c r="AF246" s="212"/>
      <c r="AG246" s="212"/>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c r="BI246" s="212"/>
      <c r="BJ246" s="212"/>
      <c r="BK246" s="212"/>
      <c r="BL246" s="212"/>
      <c r="BM246" s="212"/>
      <c r="BN246" s="212"/>
      <c r="BO246" s="212"/>
      <c r="BP246" s="212"/>
    </row>
    <row r="247" ht="14.25" customHeight="1">
      <c r="A247" s="212"/>
      <c r="B247" s="212"/>
      <c r="C247" s="211"/>
      <c r="D247" s="211"/>
      <c r="E247" s="212"/>
      <c r="F247" s="212"/>
      <c r="G247" s="212"/>
      <c r="H247" s="212"/>
      <c r="I247" s="212"/>
      <c r="J247" s="212"/>
      <c r="K247" s="212"/>
      <c r="L247" s="212"/>
      <c r="M247" s="212"/>
      <c r="N247" s="212"/>
      <c r="O247" s="212"/>
      <c r="P247" s="212"/>
      <c r="Q247" s="212"/>
      <c r="R247" s="212"/>
      <c r="S247" s="212"/>
      <c r="T247" s="212"/>
      <c r="U247" s="212"/>
      <c r="V247" s="212"/>
      <c r="W247" s="212"/>
      <c r="X247" s="212"/>
      <c r="Y247" s="212"/>
      <c r="Z247" s="212"/>
      <c r="AA247" s="212"/>
      <c r="AB247" s="212"/>
      <c r="AC247" s="212"/>
      <c r="AD247" s="212"/>
      <c r="AE247" s="212"/>
      <c r="AF247" s="212"/>
      <c r="AG247" s="212"/>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c r="BI247" s="212"/>
      <c r="BJ247" s="212"/>
      <c r="BK247" s="212"/>
      <c r="BL247" s="212"/>
      <c r="BM247" s="212"/>
      <c r="BN247" s="212"/>
      <c r="BO247" s="212"/>
      <c r="BP247" s="212"/>
    </row>
    <row r="248" ht="14.25" customHeight="1">
      <c r="A248" s="212"/>
      <c r="B248" s="212"/>
      <c r="C248" s="211"/>
      <c r="D248" s="211"/>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c r="AA248" s="212"/>
      <c r="AB248" s="212"/>
      <c r="AC248" s="212"/>
      <c r="AD248" s="212"/>
      <c r="AE248" s="212"/>
      <c r="AF248" s="212"/>
      <c r="AG248" s="212"/>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c r="BI248" s="212"/>
      <c r="BJ248" s="212"/>
      <c r="BK248" s="212"/>
      <c r="BL248" s="212"/>
      <c r="BM248" s="212"/>
      <c r="BN248" s="212"/>
      <c r="BO248" s="212"/>
      <c r="BP248" s="212"/>
    </row>
    <row r="249" ht="14.25" customHeight="1">
      <c r="A249" s="212"/>
      <c r="B249" s="212"/>
      <c r="C249" s="211"/>
      <c r="D249" s="211"/>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c r="BI249" s="212"/>
      <c r="BJ249" s="212"/>
      <c r="BK249" s="212"/>
      <c r="BL249" s="212"/>
      <c r="BM249" s="212"/>
      <c r="BN249" s="212"/>
      <c r="BO249" s="212"/>
      <c r="BP249" s="212"/>
    </row>
    <row r="250" ht="14.25" customHeight="1">
      <c r="A250" s="212"/>
      <c r="B250" s="212"/>
      <c r="C250" s="211"/>
      <c r="D250" s="211"/>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c r="BI250" s="212"/>
      <c r="BJ250" s="212"/>
      <c r="BK250" s="212"/>
      <c r="BL250" s="212"/>
      <c r="BM250" s="212"/>
      <c r="BN250" s="212"/>
      <c r="BO250" s="212"/>
      <c r="BP250" s="212"/>
    </row>
    <row r="251" ht="14.25" customHeight="1">
      <c r="A251" s="212"/>
      <c r="B251" s="212"/>
      <c r="C251" s="211"/>
      <c r="D251" s="211"/>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c r="BI251" s="212"/>
      <c r="BJ251" s="212"/>
      <c r="BK251" s="212"/>
      <c r="BL251" s="212"/>
      <c r="BM251" s="212"/>
      <c r="BN251" s="212"/>
      <c r="BO251" s="212"/>
      <c r="BP251" s="212"/>
    </row>
    <row r="252" ht="14.25" customHeight="1">
      <c r="A252" s="212"/>
      <c r="B252" s="212"/>
      <c r="C252" s="211"/>
      <c r="D252" s="211"/>
      <c r="E252" s="212"/>
      <c r="F252" s="212"/>
      <c r="G252" s="212"/>
      <c r="H252" s="212"/>
      <c r="I252" s="212"/>
      <c r="J252" s="212"/>
      <c r="K252" s="212"/>
      <c r="L252" s="212"/>
      <c r="M252" s="212"/>
      <c r="N252" s="212"/>
      <c r="O252" s="212"/>
      <c r="P252" s="212"/>
      <c r="Q252" s="212"/>
      <c r="R252" s="212"/>
      <c r="S252" s="212"/>
      <c r="T252" s="212"/>
      <c r="U252" s="212"/>
      <c r="V252" s="212"/>
      <c r="W252" s="212"/>
      <c r="X252" s="212"/>
      <c r="Y252" s="212"/>
      <c r="Z252" s="212"/>
      <c r="AA252" s="212"/>
      <c r="AB252" s="212"/>
      <c r="AC252" s="212"/>
      <c r="AD252" s="212"/>
      <c r="AE252" s="212"/>
      <c r="AF252" s="212"/>
      <c r="AG252" s="212"/>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c r="BI252" s="212"/>
      <c r="BJ252" s="212"/>
      <c r="BK252" s="212"/>
      <c r="BL252" s="212"/>
      <c r="BM252" s="212"/>
      <c r="BN252" s="212"/>
      <c r="BO252" s="212"/>
      <c r="BP252" s="212"/>
    </row>
    <row r="253" ht="14.25" customHeight="1">
      <c r="A253" s="212"/>
      <c r="B253" s="212"/>
      <c r="C253" s="211"/>
      <c r="D253" s="211"/>
      <c r="E253" s="212"/>
      <c r="F253" s="212"/>
      <c r="G253" s="212"/>
      <c r="H253" s="212"/>
      <c r="I253" s="212"/>
      <c r="J253" s="212"/>
      <c r="K253" s="212"/>
      <c r="L253" s="212"/>
      <c r="M253" s="212"/>
      <c r="N253" s="212"/>
      <c r="O253" s="212"/>
      <c r="P253" s="212"/>
      <c r="Q253" s="212"/>
      <c r="R253" s="212"/>
      <c r="S253" s="212"/>
      <c r="T253" s="212"/>
      <c r="U253" s="212"/>
      <c r="V253" s="212"/>
      <c r="W253" s="212"/>
      <c r="X253" s="212"/>
      <c r="Y253" s="212"/>
      <c r="Z253" s="212"/>
      <c r="AA253" s="212"/>
      <c r="AB253" s="212"/>
      <c r="AC253" s="212"/>
      <c r="AD253" s="212"/>
      <c r="AE253" s="212"/>
      <c r="AF253" s="212"/>
      <c r="AG253" s="212"/>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c r="BI253" s="212"/>
      <c r="BJ253" s="212"/>
      <c r="BK253" s="212"/>
      <c r="BL253" s="212"/>
      <c r="BM253" s="212"/>
      <c r="BN253" s="212"/>
      <c r="BO253" s="212"/>
      <c r="BP253" s="212"/>
    </row>
    <row r="254" ht="14.25" customHeight="1">
      <c r="A254" s="212"/>
      <c r="B254" s="212"/>
      <c r="C254" s="211"/>
      <c r="D254" s="211"/>
      <c r="E254" s="212"/>
      <c r="F254" s="212"/>
      <c r="G254" s="212"/>
      <c r="H254" s="212"/>
      <c r="I254" s="212"/>
      <c r="J254" s="212"/>
      <c r="K254" s="212"/>
      <c r="L254" s="212"/>
      <c r="M254" s="212"/>
      <c r="N254" s="212"/>
      <c r="O254" s="212"/>
      <c r="P254" s="212"/>
      <c r="Q254" s="212"/>
      <c r="R254" s="212"/>
      <c r="S254" s="212"/>
      <c r="T254" s="212"/>
      <c r="U254" s="212"/>
      <c r="V254" s="212"/>
      <c r="W254" s="212"/>
      <c r="X254" s="212"/>
      <c r="Y254" s="212"/>
      <c r="Z254" s="212"/>
      <c r="AA254" s="212"/>
      <c r="AB254" s="212"/>
      <c r="AC254" s="212"/>
      <c r="AD254" s="212"/>
      <c r="AE254" s="212"/>
      <c r="AF254" s="212"/>
      <c r="AG254" s="212"/>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c r="BI254" s="212"/>
      <c r="BJ254" s="212"/>
      <c r="BK254" s="212"/>
      <c r="BL254" s="212"/>
      <c r="BM254" s="212"/>
      <c r="BN254" s="212"/>
      <c r="BO254" s="212"/>
      <c r="BP254" s="212"/>
    </row>
    <row r="255" ht="14.25" customHeight="1">
      <c r="A255" s="212"/>
      <c r="B255" s="212"/>
      <c r="C255" s="211"/>
      <c r="D255" s="211"/>
      <c r="E255" s="212"/>
      <c r="F255" s="212"/>
      <c r="G255" s="212"/>
      <c r="H255" s="212"/>
      <c r="I255" s="212"/>
      <c r="J255" s="212"/>
      <c r="K255" s="212"/>
      <c r="L255" s="212"/>
      <c r="M255" s="212"/>
      <c r="N255" s="212"/>
      <c r="O255" s="212"/>
      <c r="P255" s="212"/>
      <c r="Q255" s="212"/>
      <c r="R255" s="212"/>
      <c r="S255" s="212"/>
      <c r="T255" s="212"/>
      <c r="U255" s="212"/>
      <c r="V255" s="212"/>
      <c r="W255" s="212"/>
      <c r="X255" s="212"/>
      <c r="Y255" s="212"/>
      <c r="Z255" s="212"/>
      <c r="AA255" s="212"/>
      <c r="AB255" s="212"/>
      <c r="AC255" s="212"/>
      <c r="AD255" s="212"/>
      <c r="AE255" s="212"/>
      <c r="AF255" s="212"/>
      <c r="AG255" s="212"/>
      <c r="AH255" s="212"/>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c r="BI255" s="212"/>
      <c r="BJ255" s="212"/>
      <c r="BK255" s="212"/>
      <c r="BL255" s="212"/>
      <c r="BM255" s="212"/>
      <c r="BN255" s="212"/>
      <c r="BO255" s="212"/>
      <c r="BP255" s="212"/>
    </row>
    <row r="256" ht="14.25" customHeight="1">
      <c r="A256" s="212"/>
      <c r="B256" s="212"/>
      <c r="C256" s="211"/>
      <c r="D256" s="211"/>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c r="AA256" s="212"/>
      <c r="AB256" s="212"/>
      <c r="AC256" s="212"/>
      <c r="AD256" s="212"/>
      <c r="AE256" s="212"/>
      <c r="AF256" s="212"/>
      <c r="AG256" s="212"/>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c r="BI256" s="212"/>
      <c r="BJ256" s="212"/>
      <c r="BK256" s="212"/>
      <c r="BL256" s="212"/>
      <c r="BM256" s="212"/>
      <c r="BN256" s="212"/>
      <c r="BO256" s="212"/>
      <c r="BP256" s="212"/>
    </row>
    <row r="257" ht="14.25" customHeight="1">
      <c r="A257" s="212"/>
      <c r="B257" s="212"/>
      <c r="C257" s="211"/>
      <c r="D257" s="211"/>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c r="AA257" s="212"/>
      <c r="AB257" s="212"/>
      <c r="AC257" s="212"/>
      <c r="AD257" s="212"/>
      <c r="AE257" s="212"/>
      <c r="AF257" s="212"/>
      <c r="AG257" s="212"/>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c r="BI257" s="212"/>
      <c r="BJ257" s="212"/>
      <c r="BK257" s="212"/>
      <c r="BL257" s="212"/>
      <c r="BM257" s="212"/>
      <c r="BN257" s="212"/>
      <c r="BO257" s="212"/>
      <c r="BP257" s="212"/>
    </row>
    <row r="258" ht="14.25" customHeight="1">
      <c r="A258" s="212"/>
      <c r="B258" s="212"/>
      <c r="C258" s="211"/>
      <c r="D258" s="211"/>
      <c r="E258" s="212"/>
      <c r="F258" s="212"/>
      <c r="G258" s="212"/>
      <c r="H258" s="212"/>
      <c r="I258" s="212"/>
      <c r="J258" s="212"/>
      <c r="K258" s="212"/>
      <c r="L258" s="212"/>
      <c r="M258" s="212"/>
      <c r="N258" s="212"/>
      <c r="O258" s="212"/>
      <c r="P258" s="212"/>
      <c r="Q258" s="212"/>
      <c r="R258" s="212"/>
      <c r="S258" s="212"/>
      <c r="T258" s="212"/>
      <c r="U258" s="212"/>
      <c r="V258" s="212"/>
      <c r="W258" s="212"/>
      <c r="X258" s="212"/>
      <c r="Y258" s="212"/>
      <c r="Z258" s="212"/>
      <c r="AA258" s="212"/>
      <c r="AB258" s="212"/>
      <c r="AC258" s="212"/>
      <c r="AD258" s="212"/>
      <c r="AE258" s="212"/>
      <c r="AF258" s="212"/>
      <c r="AG258" s="212"/>
      <c r="AH258" s="212"/>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c r="BI258" s="212"/>
      <c r="BJ258" s="212"/>
      <c r="BK258" s="212"/>
      <c r="BL258" s="212"/>
      <c r="BM258" s="212"/>
      <c r="BN258" s="212"/>
      <c r="BO258" s="212"/>
      <c r="BP258" s="212"/>
    </row>
    <row r="259" ht="14.25" customHeight="1">
      <c r="A259" s="212"/>
      <c r="B259" s="212"/>
      <c r="C259" s="211"/>
      <c r="D259" s="211"/>
      <c r="E259" s="212"/>
      <c r="F259" s="212"/>
      <c r="G259" s="212"/>
      <c r="H259" s="212"/>
      <c r="I259" s="212"/>
      <c r="J259" s="212"/>
      <c r="K259" s="212"/>
      <c r="L259" s="212"/>
      <c r="M259" s="212"/>
      <c r="N259" s="212"/>
      <c r="O259" s="212"/>
      <c r="P259" s="212"/>
      <c r="Q259" s="212"/>
      <c r="R259" s="212"/>
      <c r="S259" s="212"/>
      <c r="T259" s="212"/>
      <c r="U259" s="212"/>
      <c r="V259" s="212"/>
      <c r="W259" s="212"/>
      <c r="X259" s="212"/>
      <c r="Y259" s="212"/>
      <c r="Z259" s="212"/>
      <c r="AA259" s="212"/>
      <c r="AB259" s="212"/>
      <c r="AC259" s="212"/>
      <c r="AD259" s="212"/>
      <c r="AE259" s="212"/>
      <c r="AF259" s="212"/>
      <c r="AG259" s="212"/>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c r="BI259" s="212"/>
      <c r="BJ259" s="212"/>
      <c r="BK259" s="212"/>
      <c r="BL259" s="212"/>
      <c r="BM259" s="212"/>
      <c r="BN259" s="212"/>
      <c r="BO259" s="212"/>
      <c r="BP259" s="212"/>
    </row>
    <row r="260" ht="14.25" customHeight="1">
      <c r="A260" s="212"/>
      <c r="B260" s="212"/>
      <c r="C260" s="211"/>
      <c r="D260" s="211"/>
      <c r="E260" s="212"/>
      <c r="F260" s="212"/>
      <c r="G260" s="212"/>
      <c r="H260" s="212"/>
      <c r="I260" s="212"/>
      <c r="J260" s="212"/>
      <c r="K260" s="212"/>
      <c r="L260" s="212"/>
      <c r="M260" s="212"/>
      <c r="N260" s="212"/>
      <c r="O260" s="212"/>
      <c r="P260" s="212"/>
      <c r="Q260" s="212"/>
      <c r="R260" s="212"/>
      <c r="S260" s="212"/>
      <c r="T260" s="212"/>
      <c r="U260" s="212"/>
      <c r="V260" s="212"/>
      <c r="W260" s="212"/>
      <c r="X260" s="212"/>
      <c r="Y260" s="212"/>
      <c r="Z260" s="212"/>
      <c r="AA260" s="212"/>
      <c r="AB260" s="212"/>
      <c r="AC260" s="212"/>
      <c r="AD260" s="212"/>
      <c r="AE260" s="212"/>
      <c r="AF260" s="212"/>
      <c r="AG260" s="212"/>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c r="BI260" s="212"/>
      <c r="BJ260" s="212"/>
      <c r="BK260" s="212"/>
      <c r="BL260" s="212"/>
      <c r="BM260" s="212"/>
      <c r="BN260" s="212"/>
      <c r="BO260" s="212"/>
      <c r="BP260" s="212"/>
    </row>
  </sheetData>
  <mergeCells count="4">
    <mergeCell ref="A2:B2"/>
    <mergeCell ref="E7:F7"/>
    <mergeCell ref="G7:H7"/>
    <mergeCell ref="A8:B8"/>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29"/>
    <col customWidth="1" min="4" max="26" width="8.71"/>
  </cols>
  <sheetData>
    <row r="1" ht="14.25" customHeight="1">
      <c r="A1" s="208" t="s">
        <v>474</v>
      </c>
      <c r="B1" s="209"/>
      <c r="C1" s="209"/>
      <c r="D1" s="209"/>
      <c r="E1" s="209"/>
      <c r="F1" s="209"/>
      <c r="G1" s="209"/>
      <c r="H1" s="209"/>
      <c r="I1" s="209"/>
      <c r="J1" s="209"/>
      <c r="K1" s="209"/>
      <c r="L1" s="209"/>
      <c r="M1" s="209"/>
      <c r="N1" s="209"/>
      <c r="O1" s="209"/>
      <c r="P1" s="209"/>
      <c r="Q1" s="209"/>
    </row>
    <row r="2" ht="14.25" customHeight="1"/>
    <row r="3" ht="14.25" customHeight="1">
      <c r="A3" s="13" t="s">
        <v>475</v>
      </c>
    </row>
    <row r="4" ht="14.25" customHeight="1">
      <c r="B4" s="13" t="s">
        <v>476</v>
      </c>
      <c r="E4" s="242" t="s">
        <v>167</v>
      </c>
    </row>
    <row r="5" ht="14.25" customHeight="1">
      <c r="B5" s="13" t="s">
        <v>477</v>
      </c>
    </row>
    <row r="6" ht="14.25" customHeight="1">
      <c r="C6" s="13" t="s">
        <v>478</v>
      </c>
    </row>
    <row r="7" ht="14.25" customHeight="1">
      <c r="D7" s="13" t="s">
        <v>479</v>
      </c>
    </row>
    <row r="8" ht="14.25" customHeight="1">
      <c r="D8" s="13" t="s">
        <v>480</v>
      </c>
    </row>
    <row r="9" ht="14.25" customHeight="1">
      <c r="D9" s="13" t="s">
        <v>481</v>
      </c>
    </row>
    <row r="10" ht="14.25" customHeight="1">
      <c r="B10" s="13" t="s">
        <v>90</v>
      </c>
    </row>
    <row r="11" ht="14.25" customHeight="1">
      <c r="C11" s="13" t="s">
        <v>482</v>
      </c>
    </row>
    <row r="12" ht="14.25" customHeight="1">
      <c r="D12" s="11" t="s">
        <v>483</v>
      </c>
      <c r="H12" s="243" t="s">
        <v>484</v>
      </c>
    </row>
    <row r="13" ht="14.25" customHeight="1">
      <c r="D13" s="13" t="s">
        <v>485</v>
      </c>
    </row>
    <row r="14" ht="14.25" customHeight="1">
      <c r="B14" s="13" t="s">
        <v>486</v>
      </c>
    </row>
    <row r="15" ht="14.25" customHeight="1">
      <c r="C15" s="13" t="s">
        <v>487</v>
      </c>
    </row>
    <row r="16" ht="14.25" customHeight="1">
      <c r="C16" s="13" t="s">
        <v>488</v>
      </c>
    </row>
    <row r="17" ht="14.25" customHeight="1">
      <c r="C17" s="13" t="s">
        <v>489</v>
      </c>
    </row>
    <row r="18" ht="14.25" customHeight="1">
      <c r="C18" s="13" t="s">
        <v>490</v>
      </c>
    </row>
    <row r="19" ht="14.25" customHeight="1">
      <c r="C19" s="13" t="s">
        <v>491</v>
      </c>
    </row>
    <row r="20" ht="14.25" customHeight="1">
      <c r="B20" s="13" t="s">
        <v>492</v>
      </c>
      <c r="G20" s="13" t="s">
        <v>493</v>
      </c>
    </row>
    <row r="21" ht="14.25" customHeight="1">
      <c r="C21" s="13" t="s">
        <v>494</v>
      </c>
    </row>
    <row r="22" ht="14.25" customHeight="1">
      <c r="C22" s="13" t="s">
        <v>495</v>
      </c>
    </row>
    <row r="23" ht="14.25" customHeight="1">
      <c r="B23" s="13" t="s">
        <v>496</v>
      </c>
      <c r="G23" s="242" t="s">
        <v>497</v>
      </c>
    </row>
    <row r="24" ht="14.25" customHeight="1">
      <c r="C24" s="13" t="s">
        <v>498</v>
      </c>
    </row>
    <row r="25" ht="14.25" customHeight="1">
      <c r="C25" s="11" t="s">
        <v>499</v>
      </c>
    </row>
    <row r="26" ht="14.25" customHeight="1">
      <c r="B26" s="13" t="s">
        <v>500</v>
      </c>
    </row>
    <row r="27" ht="14.25" customHeight="1">
      <c r="C27" s="13" t="s">
        <v>501</v>
      </c>
      <c r="F27" s="242" t="s">
        <v>502</v>
      </c>
    </row>
    <row r="28" ht="14.25" customHeight="1">
      <c r="B28" s="13" t="s">
        <v>503</v>
      </c>
    </row>
    <row r="29" ht="14.25" customHeight="1"/>
    <row r="30" ht="14.25" customHeight="1">
      <c r="J30" s="242" t="s">
        <v>504</v>
      </c>
    </row>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c r="B46" s="13" t="s">
        <v>505</v>
      </c>
    </row>
    <row r="47" ht="14.25" customHeight="1">
      <c r="B47" s="13" t="s">
        <v>506</v>
      </c>
    </row>
    <row r="48" ht="14.25" customHeight="1">
      <c r="C48" s="13" t="s">
        <v>507</v>
      </c>
    </row>
    <row r="49" ht="14.25" customHeight="1">
      <c r="C49" s="13" t="s">
        <v>508</v>
      </c>
    </row>
    <row r="50" ht="14.25" customHeight="1">
      <c r="C50" s="13" t="s">
        <v>509</v>
      </c>
    </row>
    <row r="51" ht="14.25" customHeight="1">
      <c r="C51" s="13" t="s">
        <v>510</v>
      </c>
    </row>
    <row r="52" ht="14.25" customHeight="1">
      <c r="C52" s="13" t="s">
        <v>511</v>
      </c>
    </row>
    <row r="53" ht="14.25" customHeight="1">
      <c r="C53" s="242" t="s">
        <v>512</v>
      </c>
    </row>
    <row r="54" ht="14.25" customHeight="1">
      <c r="B54" s="13" t="s">
        <v>513</v>
      </c>
    </row>
    <row r="55" ht="14.25" customHeight="1">
      <c r="C55" s="13" t="s">
        <v>155</v>
      </c>
    </row>
    <row r="56" ht="14.25" customHeight="1">
      <c r="D56" s="13" t="s">
        <v>514</v>
      </c>
    </row>
    <row r="57" ht="14.25" customHeight="1">
      <c r="D57" s="13" t="s">
        <v>515</v>
      </c>
    </row>
    <row r="58" ht="14.25" customHeight="1">
      <c r="C58" s="13" t="s">
        <v>157</v>
      </c>
    </row>
    <row r="59" ht="14.25" customHeight="1">
      <c r="D59" s="13" t="s">
        <v>516</v>
      </c>
    </row>
    <row r="60" ht="14.25" customHeight="1"/>
    <row r="61" ht="14.25" customHeight="1"/>
    <row r="62" ht="14.25" customHeight="1">
      <c r="A62" s="13" t="s">
        <v>517</v>
      </c>
    </row>
    <row r="63" ht="14.25" customHeight="1">
      <c r="A63" s="13" t="s">
        <v>24</v>
      </c>
    </row>
    <row r="64" ht="14.25" customHeight="1">
      <c r="A64" s="13" t="s">
        <v>518</v>
      </c>
    </row>
    <row r="65" ht="14.25" customHeight="1">
      <c r="A65" s="13" t="s">
        <v>519</v>
      </c>
    </row>
    <row r="66" ht="14.25" customHeight="1">
      <c r="B66" s="13" t="s">
        <v>160</v>
      </c>
    </row>
    <row r="67" ht="14.25" customHeight="1">
      <c r="B67" s="13" t="s">
        <v>520</v>
      </c>
    </row>
    <row r="68" ht="14.25" customHeight="1">
      <c r="A68" s="13" t="s">
        <v>521</v>
      </c>
    </row>
    <row r="69" ht="14.25" customHeight="1">
      <c r="B69" s="13" t="s">
        <v>162</v>
      </c>
    </row>
    <row r="70" ht="14.25" customHeight="1">
      <c r="B70" s="13" t="s">
        <v>522</v>
      </c>
    </row>
    <row r="71" ht="14.25" customHeight="1">
      <c r="B71" s="13" t="s">
        <v>523</v>
      </c>
    </row>
    <row r="72" ht="14.25" customHeight="1">
      <c r="A72" s="13" t="s">
        <v>524</v>
      </c>
    </row>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hyperlinks>
    <hyperlink r:id="rId1" ref="E4"/>
    <hyperlink r:id="rId2" ref="G23"/>
    <hyperlink r:id="rId3" ref="F27"/>
    <hyperlink r:id="rId4" ref="J30"/>
    <hyperlink r:id="rId5" ref="C53"/>
  </hyperlinks>
  <printOptions/>
  <pageMargins bottom="0.75" footer="0.0" header="0.0" left="0.7" right="0.7" top="0.75"/>
  <pageSetup orientation="landscape"/>
  <drawing r:id="rId6"/>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9.0" ySplit="9.0" topLeftCell="J10" activePane="bottomRight" state="frozen"/>
      <selection activeCell="J1" sqref="J1" pane="topRight"/>
      <selection activeCell="A10" sqref="A10" pane="bottomLeft"/>
      <selection activeCell="J10" sqref="J10" pane="bottomRight"/>
    </sheetView>
  </sheetViews>
  <sheetFormatPr customHeight="1" defaultColWidth="14.43" defaultRowHeight="15.0" outlineLevelCol="1"/>
  <cols>
    <col customWidth="1" min="1" max="4" width="1.71"/>
    <col customWidth="1" min="5" max="6" width="8.71"/>
    <col customWidth="1" min="7" max="7" width="2.71"/>
    <col customWidth="1" min="8" max="8" width="24.14"/>
    <col customWidth="1" min="9" max="9" width="13.14"/>
    <col customWidth="1" min="10" max="11" width="1.14"/>
    <col customWidth="1" min="12" max="12" width="14.14"/>
    <col customWidth="1" hidden="1" min="13" max="13" width="12.71" outlineLevel="1"/>
    <col customWidth="1" hidden="1" min="14" max="14" width="26.71" outlineLevel="1"/>
    <col customWidth="1" min="15" max="15" width="8.71"/>
    <col customWidth="1" min="16" max="16" width="14.71"/>
    <col customWidth="1" min="17" max="138" width="8.71"/>
  </cols>
  <sheetData>
    <row r="1" ht="14.25" customHeight="1">
      <c r="A1" s="5" t="s">
        <v>4</v>
      </c>
      <c r="B1" s="6"/>
      <c r="C1" s="6"/>
      <c r="D1" s="6"/>
      <c r="E1" s="6"/>
      <c r="F1" s="6"/>
      <c r="G1" s="6"/>
      <c r="H1" s="6"/>
      <c r="I1" s="7"/>
      <c r="J1" s="6"/>
      <c r="K1" s="6"/>
      <c r="L1" s="8"/>
      <c r="M1" s="8"/>
      <c r="N1" s="8"/>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row>
    <row r="2" ht="14.25" customHeight="1">
      <c r="A2" s="9" t="s">
        <v>5</v>
      </c>
      <c r="H2" s="10"/>
      <c r="I2" s="11"/>
      <c r="L2" s="1"/>
      <c r="M2" s="1"/>
      <c r="N2" s="1"/>
    </row>
    <row r="3" ht="12.75" customHeight="1">
      <c r="H3" s="10"/>
      <c r="I3" s="11"/>
      <c r="L3" s="4"/>
      <c r="M3" s="1"/>
      <c r="N3" s="1"/>
    </row>
    <row r="4" ht="14.25" customHeight="1">
      <c r="B4" s="11" t="s">
        <v>6</v>
      </c>
      <c r="C4" s="11"/>
      <c r="D4" s="11"/>
      <c r="E4" s="11"/>
      <c r="F4" s="12">
        <v>1.0</v>
      </c>
      <c r="H4" s="13" t="s">
        <v>7</v>
      </c>
      <c r="I4" s="14" t="str">
        <f>IF(COUNTA(Model!G568:BN568)=COUNTIF(Model!G568:BN568,"GOOD"),"GOOD","Warning")</f>
        <v>GOOD</v>
      </c>
      <c r="L4" s="4"/>
      <c r="M4" s="1"/>
      <c r="N4" s="1"/>
      <c r="P4" s="4"/>
      <c r="T4" s="4"/>
    </row>
    <row r="5" ht="14.25" customHeight="1">
      <c r="B5" s="9" t="s">
        <v>8</v>
      </c>
      <c r="C5" s="15"/>
      <c r="D5" s="15"/>
      <c r="E5" s="15"/>
      <c r="F5" s="16">
        <f>+'Annual Summary'!F152</f>
        <v>0.7371754985</v>
      </c>
      <c r="I5" s="11"/>
      <c r="L5" s="4"/>
      <c r="M5" s="1"/>
      <c r="N5" s="1"/>
      <c r="O5" s="4"/>
      <c r="P5" s="4"/>
      <c r="T5" s="4"/>
    </row>
    <row r="6" ht="14.25" customHeight="1">
      <c r="I6" s="17" t="s">
        <v>9</v>
      </c>
      <c r="L6" s="4"/>
      <c r="M6" s="1"/>
      <c r="N6" s="1"/>
      <c r="O6" s="4"/>
      <c r="T6" s="4"/>
    </row>
    <row r="7" ht="14.25" customHeight="1">
      <c r="B7" s="11" t="s">
        <v>10</v>
      </c>
      <c r="I7" s="18">
        <f t="array" ref="I7">+INDEX(L7:Z7,$F$4)</f>
        <v>1</v>
      </c>
      <c r="L7" s="19">
        <v>1.0</v>
      </c>
      <c r="M7" s="19">
        <f t="shared" ref="M7:N7" si="1">+L7+1</f>
        <v>2</v>
      </c>
      <c r="N7" s="19">
        <f t="shared" si="1"/>
        <v>3</v>
      </c>
    </row>
    <row r="8" ht="14.25" customHeight="1">
      <c r="B8" s="11" t="s">
        <v>11</v>
      </c>
      <c r="I8" s="18" t="str">
        <f t="array" ref="I8">+INDEX(L8:Z8,$F$4)</f>
        <v>Base</v>
      </c>
      <c r="L8" s="19" t="s">
        <v>12</v>
      </c>
      <c r="M8" s="19" t="s">
        <v>13</v>
      </c>
      <c r="N8" s="19" t="s">
        <v>14</v>
      </c>
      <c r="P8" s="1"/>
    </row>
    <row r="9" ht="14.25" customHeight="1">
      <c r="B9" s="11" t="s">
        <v>15</v>
      </c>
      <c r="I9" s="18" t="str">
        <f t="array" ref="I9">+INDEX(L9:Z9,$F$4)</f>
        <v>1.5mm</v>
      </c>
      <c r="L9" s="19" t="s">
        <v>16</v>
      </c>
      <c r="M9" s="19" t="s">
        <v>17</v>
      </c>
      <c r="N9" s="19" t="s">
        <v>18</v>
      </c>
      <c r="P9" s="1"/>
    </row>
    <row r="10" ht="14.25" customHeight="1">
      <c r="B10" s="13" t="s">
        <v>19</v>
      </c>
      <c r="L10" s="1"/>
      <c r="M10" s="20">
        <v>0.1</v>
      </c>
      <c r="N10" s="20">
        <v>-0.1</v>
      </c>
    </row>
    <row r="11" ht="14.25" customHeight="1">
      <c r="B11" s="11" t="s">
        <v>20</v>
      </c>
      <c r="C11" s="11"/>
      <c r="I11" s="11"/>
      <c r="L11" s="1"/>
      <c r="M11" s="1"/>
      <c r="N11" s="1"/>
    </row>
    <row r="12" ht="14.25" customHeight="1">
      <c r="B12" s="11"/>
      <c r="C12" s="11" t="s">
        <v>21</v>
      </c>
      <c r="I12" s="11"/>
      <c r="L12" s="1"/>
      <c r="M12" s="1"/>
      <c r="N12" s="1"/>
    </row>
    <row r="13" ht="14.25" customHeight="1">
      <c r="D13" s="13" t="s">
        <v>22</v>
      </c>
      <c r="I13" s="21">
        <f t="array" ref="I13">+INDEX(L13:Z13,$F$4)</f>
        <v>5000</v>
      </c>
      <c r="L13" s="22">
        <v>5000.0</v>
      </c>
      <c r="M13" s="22">
        <v>10000.0</v>
      </c>
      <c r="N13" s="22">
        <v>4500.0</v>
      </c>
    </row>
    <row r="14" ht="14.25" customHeight="1">
      <c r="D14" s="13" t="s">
        <v>23</v>
      </c>
      <c r="I14" s="11"/>
      <c r="L14" s="1"/>
      <c r="M14" s="1"/>
      <c r="N14" s="1"/>
    </row>
    <row r="15" ht="14.25" customHeight="1">
      <c r="E15" s="23">
        <v>2026.0</v>
      </c>
      <c r="F15" s="24"/>
      <c r="G15" s="24"/>
      <c r="H15" s="24"/>
      <c r="I15" s="25">
        <f t="array" ref="I15">+INDEX(L15:Z15,$F$4)</f>
        <v>0.1</v>
      </c>
      <c r="J15" s="26"/>
      <c r="K15" s="26"/>
      <c r="L15" s="27">
        <v>0.1</v>
      </c>
      <c r="M15" s="27">
        <v>0.15</v>
      </c>
      <c r="N15" s="27">
        <v>0.12</v>
      </c>
    </row>
    <row r="16" ht="14.25" customHeight="1">
      <c r="E16" s="23">
        <f t="shared" ref="E16:E19" si="2">+E15+1</f>
        <v>2027</v>
      </c>
      <c r="F16" s="24"/>
      <c r="G16" s="24"/>
      <c r="H16" s="24"/>
      <c r="I16" s="25">
        <f t="array" ref="I16">+INDEX(L16:Z16,$F$4)</f>
        <v>0.08</v>
      </c>
      <c r="J16" s="26"/>
      <c r="K16" s="26"/>
      <c r="L16" s="27">
        <v>0.08</v>
      </c>
      <c r="M16" s="27">
        <v>0.12</v>
      </c>
      <c r="N16" s="27">
        <v>0.1</v>
      </c>
    </row>
    <row r="17" ht="14.25" customHeight="1">
      <c r="E17" s="23">
        <f t="shared" si="2"/>
        <v>2028</v>
      </c>
      <c r="F17" s="24"/>
      <c r="G17" s="24"/>
      <c r="H17" s="24"/>
      <c r="I17" s="25">
        <f t="array" ref="I17">+INDEX(L17:Z17,$F$4)</f>
        <v>0.05</v>
      </c>
      <c r="J17" s="26"/>
      <c r="K17" s="26"/>
      <c r="L17" s="27">
        <v>0.05</v>
      </c>
      <c r="M17" s="27">
        <v>0.1</v>
      </c>
      <c r="N17" s="27">
        <v>0.05</v>
      </c>
    </row>
    <row r="18" ht="14.25" customHeight="1">
      <c r="E18" s="23">
        <f t="shared" si="2"/>
        <v>2029</v>
      </c>
      <c r="F18" s="24"/>
      <c r="G18" s="24"/>
      <c r="H18" s="24"/>
      <c r="I18" s="25">
        <f t="array" ref="I18">+INDEX(L18:Z18,$F$4)</f>
        <v>0.04</v>
      </c>
      <c r="J18" s="26"/>
      <c r="K18" s="26"/>
      <c r="L18" s="27">
        <v>0.04</v>
      </c>
      <c r="M18" s="27">
        <v>0.08</v>
      </c>
      <c r="N18" s="27">
        <v>0.04</v>
      </c>
    </row>
    <row r="19" ht="14.25" customHeight="1">
      <c r="E19" s="23">
        <f t="shared" si="2"/>
        <v>2030</v>
      </c>
      <c r="F19" s="24"/>
      <c r="G19" s="24"/>
      <c r="H19" s="24"/>
      <c r="I19" s="25">
        <f t="array" ref="I19">+INDEX(L19:Z19,$F$4)</f>
        <v>0.03</v>
      </c>
      <c r="J19" s="26"/>
      <c r="K19" s="26"/>
      <c r="L19" s="27">
        <v>0.03</v>
      </c>
      <c r="M19" s="27">
        <v>0.06</v>
      </c>
      <c r="N19" s="27">
        <v>0.03</v>
      </c>
    </row>
    <row r="20" ht="14.25" customHeight="1">
      <c r="D20" s="13" t="s">
        <v>24</v>
      </c>
      <c r="I20" s="11"/>
      <c r="L20" s="1"/>
      <c r="M20" s="1"/>
      <c r="N20" s="1"/>
    </row>
    <row r="21" ht="14.25" customHeight="1">
      <c r="E21" s="23">
        <f t="shared" ref="E21:E25" si="4">+E15</f>
        <v>2026</v>
      </c>
      <c r="F21" s="24"/>
      <c r="G21" s="24"/>
      <c r="H21" s="24"/>
      <c r="I21" s="28">
        <f t="array" ref="I21">+INDEX(L21:Z21,$F$4)</f>
        <v>50</v>
      </c>
      <c r="J21" s="24"/>
      <c r="K21" s="24"/>
      <c r="L21" s="29">
        <v>50.0</v>
      </c>
      <c r="M21" s="29">
        <f t="shared" ref="M21:N21" si="3">+$L21*(1-M$10)</f>
        <v>45</v>
      </c>
      <c r="N21" s="29">
        <f t="shared" si="3"/>
        <v>55</v>
      </c>
    </row>
    <row r="22" ht="14.25" customHeight="1">
      <c r="E22" s="23">
        <f t="shared" si="4"/>
        <v>2027</v>
      </c>
      <c r="F22" s="24"/>
      <c r="G22" s="24"/>
      <c r="H22" s="24"/>
      <c r="I22" s="28">
        <f t="array" ref="I22">+INDEX(L22:Z22,$F$4)</f>
        <v>50.25</v>
      </c>
      <c r="J22" s="24"/>
      <c r="K22" s="24"/>
      <c r="L22" s="29">
        <f t="shared" ref="L22:L25" si="6">+L21+0.25</f>
        <v>50.25</v>
      </c>
      <c r="M22" s="29">
        <f t="shared" ref="M22:N22" si="5">+$L22*(1-M$10)</f>
        <v>45.225</v>
      </c>
      <c r="N22" s="29">
        <f t="shared" si="5"/>
        <v>55.275</v>
      </c>
    </row>
    <row r="23" ht="14.25" customHeight="1">
      <c r="E23" s="23">
        <f t="shared" si="4"/>
        <v>2028</v>
      </c>
      <c r="F23" s="24"/>
      <c r="G23" s="24"/>
      <c r="H23" s="24"/>
      <c r="I23" s="28">
        <f t="array" ref="I23">+INDEX(L23:Z23,$F$4)</f>
        <v>50.5</v>
      </c>
      <c r="J23" s="24"/>
      <c r="K23" s="24"/>
      <c r="L23" s="29">
        <f t="shared" si="6"/>
        <v>50.5</v>
      </c>
      <c r="M23" s="29">
        <f t="shared" ref="M23:N23" si="7">+$L23*(1-M$10)</f>
        <v>45.45</v>
      </c>
      <c r="N23" s="29">
        <f t="shared" si="7"/>
        <v>55.55</v>
      </c>
    </row>
    <row r="24" ht="14.25" customHeight="1">
      <c r="E24" s="23">
        <f t="shared" si="4"/>
        <v>2029</v>
      </c>
      <c r="F24" s="24"/>
      <c r="G24" s="24"/>
      <c r="H24" s="24"/>
      <c r="I24" s="28">
        <f t="array" ref="I24">+INDEX(L24:Z24,$F$4)</f>
        <v>50.75</v>
      </c>
      <c r="J24" s="24"/>
      <c r="K24" s="24"/>
      <c r="L24" s="29">
        <f t="shared" si="6"/>
        <v>50.75</v>
      </c>
      <c r="M24" s="29">
        <f t="shared" ref="M24:N24" si="8">+$L24*(1-M$10)</f>
        <v>45.675</v>
      </c>
      <c r="N24" s="29">
        <f t="shared" si="8"/>
        <v>55.825</v>
      </c>
    </row>
    <row r="25" ht="14.25" customHeight="1">
      <c r="E25" s="23">
        <f t="shared" si="4"/>
        <v>2030</v>
      </c>
      <c r="F25" s="24"/>
      <c r="G25" s="24"/>
      <c r="H25" s="24"/>
      <c r="I25" s="28">
        <f t="array" ref="I25">+INDEX(L25:Z25,$F$4)</f>
        <v>51</v>
      </c>
      <c r="J25" s="24"/>
      <c r="K25" s="24"/>
      <c r="L25" s="29">
        <f t="shared" si="6"/>
        <v>51</v>
      </c>
      <c r="M25" s="29">
        <f t="shared" ref="M25:N25" si="9">+$L25*(1-M$10)</f>
        <v>45.9</v>
      </c>
      <c r="N25" s="29">
        <f t="shared" si="9"/>
        <v>56.1</v>
      </c>
    </row>
    <row r="26" ht="14.25" customHeight="1">
      <c r="D26" s="13" t="s">
        <v>25</v>
      </c>
      <c r="E26" s="30"/>
      <c r="I26" s="11"/>
      <c r="L26" s="1"/>
      <c r="M26" s="1"/>
      <c r="N26" s="1"/>
    </row>
    <row r="27" ht="14.25" customHeight="1">
      <c r="E27" s="23">
        <f t="shared" ref="E27:E31" si="11">+E21</f>
        <v>2026</v>
      </c>
      <c r="F27" s="24"/>
      <c r="G27" s="24"/>
      <c r="H27" s="24"/>
      <c r="I27" s="31">
        <f t="array" ref="I27">+INDEX(L27:Z27,$F$4)</f>
        <v>0.01</v>
      </c>
      <c r="J27" s="24"/>
      <c r="K27" s="24"/>
      <c r="L27" s="32">
        <v>0.01</v>
      </c>
      <c r="M27" s="32">
        <f t="shared" ref="M27:N27" si="10">+$L27*(1+M$10)</f>
        <v>0.011</v>
      </c>
      <c r="N27" s="32">
        <f t="shared" si="10"/>
        <v>0.009</v>
      </c>
    </row>
    <row r="28" ht="14.25" customHeight="1">
      <c r="E28" s="23">
        <f t="shared" si="11"/>
        <v>2027</v>
      </c>
      <c r="F28" s="24"/>
      <c r="G28" s="24"/>
      <c r="H28" s="24"/>
      <c r="I28" s="31">
        <f t="array" ref="I28">+INDEX(L28:Z28,$F$4)</f>
        <v>0.01</v>
      </c>
      <c r="J28" s="24"/>
      <c r="K28" s="24"/>
      <c r="L28" s="32">
        <f t="shared" ref="L28:L31" si="13">+L27</f>
        <v>0.01</v>
      </c>
      <c r="M28" s="32">
        <f t="shared" ref="M28:N28" si="12">+$L28*(1+M$10)</f>
        <v>0.011</v>
      </c>
      <c r="N28" s="32">
        <f t="shared" si="12"/>
        <v>0.009</v>
      </c>
    </row>
    <row r="29" ht="14.25" customHeight="1">
      <c r="E29" s="23">
        <f t="shared" si="11"/>
        <v>2028</v>
      </c>
      <c r="F29" s="24"/>
      <c r="G29" s="24"/>
      <c r="H29" s="24"/>
      <c r="I29" s="31">
        <f t="array" ref="I29">+INDEX(L29:Z29,$F$4)</f>
        <v>0.01</v>
      </c>
      <c r="J29" s="24"/>
      <c r="K29" s="24"/>
      <c r="L29" s="32">
        <f t="shared" si="13"/>
        <v>0.01</v>
      </c>
      <c r="M29" s="32">
        <f t="shared" ref="M29:N29" si="14">+$L29*(1+M$10)</f>
        <v>0.011</v>
      </c>
      <c r="N29" s="32">
        <f t="shared" si="14"/>
        <v>0.009</v>
      </c>
    </row>
    <row r="30" ht="14.25" customHeight="1">
      <c r="E30" s="23">
        <f t="shared" si="11"/>
        <v>2029</v>
      </c>
      <c r="F30" s="24"/>
      <c r="G30" s="24"/>
      <c r="H30" s="24"/>
      <c r="I30" s="31">
        <f t="array" ref="I30">+INDEX(L30:Z30,$F$4)</f>
        <v>0.01</v>
      </c>
      <c r="J30" s="24"/>
      <c r="K30" s="24"/>
      <c r="L30" s="32">
        <f t="shared" si="13"/>
        <v>0.01</v>
      </c>
      <c r="M30" s="32">
        <f t="shared" ref="M30:N30" si="15">+$L30*(1+M$10)</f>
        <v>0.011</v>
      </c>
      <c r="N30" s="32">
        <f t="shared" si="15"/>
        <v>0.009</v>
      </c>
    </row>
    <row r="31" ht="14.25" customHeight="1">
      <c r="E31" s="23">
        <f t="shared" si="11"/>
        <v>2030</v>
      </c>
      <c r="F31" s="24"/>
      <c r="G31" s="24"/>
      <c r="H31" s="24"/>
      <c r="I31" s="31">
        <f t="array" ref="I31">+INDEX(L31:Z31,$F$4)</f>
        <v>0.01</v>
      </c>
      <c r="J31" s="24"/>
      <c r="K31" s="24"/>
      <c r="L31" s="32">
        <f t="shared" si="13"/>
        <v>0.01</v>
      </c>
      <c r="M31" s="32">
        <f t="shared" ref="M31:N31" si="16">+$L31*(1+M$10)</f>
        <v>0.011</v>
      </c>
      <c r="N31" s="32">
        <f t="shared" si="16"/>
        <v>0.009</v>
      </c>
    </row>
    <row r="32" ht="14.25" customHeight="1">
      <c r="D32" s="2" t="s">
        <v>26</v>
      </c>
      <c r="E32" s="33"/>
      <c r="F32" s="4"/>
      <c r="G32" s="4"/>
      <c r="H32" s="4"/>
      <c r="I32" s="11"/>
      <c r="J32" s="4"/>
      <c r="K32" s="4"/>
      <c r="L32" s="1"/>
      <c r="M32" s="1"/>
      <c r="N32" s="1"/>
    </row>
    <row r="33" ht="14.25" customHeight="1">
      <c r="E33" s="23">
        <f t="shared" ref="E33:E37" si="18">+E27</f>
        <v>2026</v>
      </c>
      <c r="F33" s="24"/>
      <c r="G33" s="24"/>
      <c r="H33" s="24"/>
      <c r="I33" s="31">
        <f t="array" ref="I33">+INDEX(L33:Z33,$F$4)</f>
        <v>0.02</v>
      </c>
      <c r="J33" s="24"/>
      <c r="K33" s="24"/>
      <c r="L33" s="32">
        <v>0.02</v>
      </c>
      <c r="M33" s="32">
        <f t="shared" ref="M33:N33" si="17">+$L33*(1+M$10)</f>
        <v>0.022</v>
      </c>
      <c r="N33" s="32">
        <f t="shared" si="17"/>
        <v>0.018</v>
      </c>
    </row>
    <row r="34" ht="14.25" customHeight="1">
      <c r="E34" s="23">
        <f t="shared" si="18"/>
        <v>2027</v>
      </c>
      <c r="F34" s="24"/>
      <c r="G34" s="24"/>
      <c r="H34" s="24"/>
      <c r="I34" s="31">
        <f t="array" ref="I34">+INDEX(L34:Z34,$F$4)</f>
        <v>0.02</v>
      </c>
      <c r="J34" s="24"/>
      <c r="K34" s="24"/>
      <c r="L34" s="32">
        <v>0.02</v>
      </c>
      <c r="M34" s="32">
        <f t="shared" ref="M34:N34" si="19">+$L34*(1+M$10)</f>
        <v>0.022</v>
      </c>
      <c r="N34" s="32">
        <f t="shared" si="19"/>
        <v>0.018</v>
      </c>
    </row>
    <row r="35" ht="14.25" customHeight="1">
      <c r="E35" s="23">
        <f t="shared" si="18"/>
        <v>2028</v>
      </c>
      <c r="F35" s="24"/>
      <c r="G35" s="24"/>
      <c r="H35" s="24"/>
      <c r="I35" s="31">
        <f t="array" ref="I35">+INDEX(L35:Z35,$F$4)</f>
        <v>0.02</v>
      </c>
      <c r="J35" s="24"/>
      <c r="K35" s="24"/>
      <c r="L35" s="32">
        <v>0.02</v>
      </c>
      <c r="M35" s="32">
        <f t="shared" ref="M35:N35" si="20">+$L35*(1+M$10)</f>
        <v>0.022</v>
      </c>
      <c r="N35" s="32">
        <f t="shared" si="20"/>
        <v>0.018</v>
      </c>
    </row>
    <row r="36" ht="14.25" customHeight="1">
      <c r="E36" s="23">
        <f t="shared" si="18"/>
        <v>2029</v>
      </c>
      <c r="F36" s="24"/>
      <c r="G36" s="24"/>
      <c r="H36" s="24"/>
      <c r="I36" s="31">
        <f t="array" ref="I36">+INDEX(L36:Z36,$F$4)</f>
        <v>0.02</v>
      </c>
      <c r="J36" s="24"/>
      <c r="K36" s="24"/>
      <c r="L36" s="32">
        <v>0.02</v>
      </c>
      <c r="M36" s="32">
        <f t="shared" ref="M36:N36" si="21">+$L36*(1+M$10)</f>
        <v>0.022</v>
      </c>
      <c r="N36" s="32">
        <f t="shared" si="21"/>
        <v>0.018</v>
      </c>
    </row>
    <row r="37" ht="14.25" customHeight="1">
      <c r="E37" s="23">
        <f t="shared" si="18"/>
        <v>2030</v>
      </c>
      <c r="F37" s="24"/>
      <c r="G37" s="24"/>
      <c r="H37" s="24"/>
      <c r="I37" s="31">
        <f t="array" ref="I37">+INDEX(L37:Z37,$F$4)</f>
        <v>0.02</v>
      </c>
      <c r="J37" s="24"/>
      <c r="K37" s="24"/>
      <c r="L37" s="32">
        <v>0.02</v>
      </c>
      <c r="M37" s="32">
        <f t="shared" ref="M37:N37" si="22">+$L37*(1+M$10)</f>
        <v>0.022</v>
      </c>
      <c r="N37" s="32">
        <f t="shared" si="22"/>
        <v>0.018</v>
      </c>
    </row>
    <row r="38" ht="14.25" customHeight="1">
      <c r="I38" s="34"/>
      <c r="L38" s="35"/>
      <c r="M38" s="35"/>
      <c r="N38" s="35"/>
    </row>
    <row r="39" ht="14.25" customHeight="1">
      <c r="D39" s="13" t="s">
        <v>27</v>
      </c>
      <c r="I39" s="36"/>
      <c r="L39" s="37"/>
      <c r="M39" s="37"/>
      <c r="N39" s="37"/>
    </row>
    <row r="40" ht="14.25" customHeight="1">
      <c r="E40" s="13" t="str">
        <f t="shared" ref="E40:E41" si="23">+E46</f>
        <v>Managing Menopause / Mansplaining Menopause</v>
      </c>
      <c r="I40" s="38">
        <f t="array" ref="I40">+INDEX(L40:Z40,$F$4)</f>
        <v>0.7</v>
      </c>
      <c r="L40" s="20">
        <v>0.7</v>
      </c>
      <c r="M40" s="20">
        <v>0.7</v>
      </c>
      <c r="N40" s="20">
        <v>0.7</v>
      </c>
    </row>
    <row r="41" ht="14.25" customHeight="1">
      <c r="E41" s="13" t="str">
        <f t="shared" si="23"/>
        <v>Small Business</v>
      </c>
      <c r="I41" s="38">
        <f t="array" ref="I41">+INDEX(L41:Z41,$F$4)</f>
        <v>0.2</v>
      </c>
      <c r="L41" s="20">
        <v>0.2</v>
      </c>
      <c r="M41" s="20">
        <v>0.2</v>
      </c>
      <c r="N41" s="20">
        <v>0.2</v>
      </c>
    </row>
    <row r="42" ht="14.25" customHeight="1">
      <c r="E42" s="13" t="s">
        <v>28</v>
      </c>
      <c r="I42" s="38">
        <f t="array" ref="I42">+INDEX(L42:Z42,$F$4)</f>
        <v>0.05</v>
      </c>
      <c r="L42" s="20">
        <v>0.05</v>
      </c>
      <c r="M42" s="20">
        <v>0.05</v>
      </c>
      <c r="N42" s="20">
        <v>0.05</v>
      </c>
    </row>
    <row r="43" ht="14.25" customHeight="1">
      <c r="E43" s="13" t="str">
        <f>+E49</f>
        <v>Enterprise</v>
      </c>
      <c r="I43" s="38">
        <f t="array" ref="I43">+INDEX(L43:Z43,$F$4)</f>
        <v>0.05</v>
      </c>
      <c r="L43" s="20">
        <v>0.05</v>
      </c>
      <c r="M43" s="20">
        <v>0.05</v>
      </c>
      <c r="N43" s="20">
        <v>0.05</v>
      </c>
    </row>
    <row r="44" ht="14.25" customHeight="1">
      <c r="I44" s="38">
        <f>SUM(I40:I43)</f>
        <v>1</v>
      </c>
      <c r="L44" s="20"/>
      <c r="M44" s="20"/>
      <c r="N44" s="20"/>
    </row>
    <row r="45" ht="14.25" customHeight="1">
      <c r="D45" s="13" t="s">
        <v>29</v>
      </c>
      <c r="I45" s="11"/>
      <c r="L45" s="1"/>
      <c r="M45" s="1"/>
      <c r="N45" s="1"/>
    </row>
    <row r="46" ht="14.25" customHeight="1">
      <c r="E46" s="13" t="s">
        <v>30</v>
      </c>
      <c r="I46" s="36">
        <f t="array" ref="I46">+INDEX(L46:Z46,$F$4)</f>
        <v>49</v>
      </c>
      <c r="L46" s="37">
        <v>49.0</v>
      </c>
      <c r="M46" s="37">
        <v>49.0</v>
      </c>
      <c r="N46" s="37">
        <v>49.0</v>
      </c>
    </row>
    <row r="47" ht="14.25" customHeight="1">
      <c r="E47" s="13" t="s">
        <v>31</v>
      </c>
      <c r="H47" s="4"/>
      <c r="I47" s="36">
        <f t="array" ref="I47">+INDEX(L47:Z47,$F$4)</f>
        <v>2500</v>
      </c>
      <c r="L47" s="37">
        <v>2500.0</v>
      </c>
      <c r="M47" s="37">
        <v>1000.0</v>
      </c>
      <c r="N47" s="37">
        <v>1000.0</v>
      </c>
    </row>
    <row r="48" ht="14.25" customHeight="1">
      <c r="E48" s="13" t="s">
        <v>28</v>
      </c>
      <c r="H48" s="4"/>
      <c r="I48" s="36">
        <f t="array" ref="I48">+INDEX(L48:Z48,$F$4)</f>
        <v>10000</v>
      </c>
      <c r="L48" s="37">
        <v>10000.0</v>
      </c>
      <c r="M48" s="37">
        <v>2500.0</v>
      </c>
      <c r="N48" s="37">
        <v>2500.0</v>
      </c>
    </row>
    <row r="49" ht="14.25" customHeight="1">
      <c r="E49" s="13" t="s">
        <v>32</v>
      </c>
      <c r="H49" s="4"/>
      <c r="I49" s="36">
        <f t="array" ref="I49">+INDEX(L49:Z49,$F$4)</f>
        <v>25000</v>
      </c>
      <c r="L49" s="37">
        <v>25000.0</v>
      </c>
      <c r="M49" s="37">
        <v>7000.0</v>
      </c>
      <c r="N49" s="37">
        <v>7000.0</v>
      </c>
    </row>
    <row r="50" ht="14.25" customHeight="1">
      <c r="I50" s="11"/>
      <c r="L50" s="1"/>
      <c r="M50" s="1"/>
      <c r="N50" s="1"/>
    </row>
    <row r="51" ht="14.25" customHeight="1">
      <c r="C51" s="11" t="s">
        <v>33</v>
      </c>
      <c r="I51" s="11"/>
      <c r="L51" s="1"/>
      <c r="M51" s="1"/>
      <c r="N51" s="1"/>
    </row>
    <row r="52" ht="14.25" customHeight="1">
      <c r="C52" s="11"/>
      <c r="D52" s="13" t="s">
        <v>34</v>
      </c>
      <c r="I52" s="39" t="str">
        <f t="array" ref="I52">+INDEX(L52:Z52,$F$4)</f>
        <v>Input in Model Tab, row 234</v>
      </c>
      <c r="L52" s="40" t="s">
        <v>35</v>
      </c>
      <c r="M52" s="40" t="s">
        <v>35</v>
      </c>
      <c r="N52" s="40" t="s">
        <v>35</v>
      </c>
      <c r="Q52" s="41"/>
    </row>
    <row r="53" ht="14.25" customHeight="1">
      <c r="C53" s="11"/>
      <c r="D53" s="13" t="s">
        <v>36</v>
      </c>
      <c r="I53" s="42">
        <f t="array" ref="I53">+INDEX(L53:Z53,$F$4)</f>
        <v>1000</v>
      </c>
      <c r="J53" s="43"/>
      <c r="K53" s="43"/>
      <c r="L53" s="44">
        <v>1000.0</v>
      </c>
      <c r="M53" s="44">
        <v>1000.0</v>
      </c>
      <c r="N53" s="44">
        <v>1000.0</v>
      </c>
    </row>
    <row r="54" ht="14.25" customHeight="1">
      <c r="C54" s="11"/>
      <c r="D54" s="13" t="s">
        <v>37</v>
      </c>
      <c r="I54" s="34">
        <f t="array" ref="I54">+INDEX(L54:Z54,$F$4)</f>
        <v>0.04</v>
      </c>
      <c r="L54" s="35">
        <v>0.04</v>
      </c>
      <c r="M54" s="20">
        <v>0.02</v>
      </c>
      <c r="N54" s="20">
        <v>0.02</v>
      </c>
      <c r="P54" s="45"/>
    </row>
    <row r="55" ht="14.25" customHeight="1">
      <c r="C55" s="11"/>
      <c r="D55" s="13" t="s">
        <v>38</v>
      </c>
      <c r="I55" s="38">
        <f t="array" ref="I55">+INDEX(L55:Z55,$F$4)</f>
        <v>0.5</v>
      </c>
      <c r="L55" s="20">
        <v>0.5</v>
      </c>
      <c r="M55" s="20">
        <v>0.3</v>
      </c>
      <c r="N55" s="20">
        <v>0.3</v>
      </c>
    </row>
    <row r="56" ht="14.25" customHeight="1">
      <c r="C56" s="11"/>
      <c r="D56" s="13" t="s">
        <v>39</v>
      </c>
      <c r="I56" s="38">
        <f t="array" ref="I56">+INDEX(L56:Z56,$F$4)</f>
        <v>0.15</v>
      </c>
      <c r="L56" s="20">
        <v>0.15</v>
      </c>
      <c r="M56" s="20">
        <v>0.1</v>
      </c>
      <c r="N56" s="20">
        <v>0.1</v>
      </c>
    </row>
    <row r="57" ht="14.25" customHeight="1">
      <c r="C57" s="11"/>
      <c r="D57" s="13" t="s">
        <v>40</v>
      </c>
      <c r="I57" s="46">
        <f t="array" ref="I57">+INDEX(L57:Z57,$F$4)</f>
        <v>5</v>
      </c>
      <c r="L57" s="47">
        <v>5.0</v>
      </c>
      <c r="M57" s="47">
        <v>5.0</v>
      </c>
      <c r="N57" s="47">
        <v>5.0</v>
      </c>
    </row>
    <row r="58" ht="14.25" customHeight="1">
      <c r="C58" s="11"/>
      <c r="D58" s="13" t="s">
        <v>41</v>
      </c>
      <c r="I58" s="42">
        <f t="array" ref="I58">+INDEX(L58:Z58,$F$4)</f>
        <v>10</v>
      </c>
      <c r="L58" s="44">
        <v>10.0</v>
      </c>
      <c r="M58" s="44">
        <v>10.0</v>
      </c>
      <c r="N58" s="44">
        <v>10.0</v>
      </c>
    </row>
    <row r="59" ht="14.25" customHeight="1">
      <c r="C59" s="11"/>
      <c r="D59" s="13" t="s">
        <v>42</v>
      </c>
      <c r="I59" s="42">
        <f t="array" ref="I59">+INDEX(L59:Z59,$F$4)</f>
        <v>8</v>
      </c>
      <c r="L59" s="44">
        <v>8.0</v>
      </c>
      <c r="M59" s="44">
        <v>8.0</v>
      </c>
      <c r="N59" s="44">
        <v>8.0</v>
      </c>
    </row>
    <row r="60" ht="14.25" customHeight="1">
      <c r="C60" s="11"/>
      <c r="D60" s="13" t="s">
        <v>43</v>
      </c>
      <c r="I60" s="42">
        <f t="array" ref="I60">+INDEX(L60:Z60,$F$4)</f>
        <v>8</v>
      </c>
      <c r="L60" s="44">
        <v>8.0</v>
      </c>
      <c r="M60" s="44">
        <v>8.0</v>
      </c>
      <c r="N60" s="44">
        <v>8.0</v>
      </c>
    </row>
    <row r="61" ht="14.25" customHeight="1">
      <c r="C61" s="11"/>
      <c r="D61" s="13" t="s">
        <v>44</v>
      </c>
      <c r="I61" s="42"/>
      <c r="L61" s="44"/>
      <c r="M61" s="44"/>
      <c r="N61" s="44"/>
    </row>
    <row r="62" ht="14.25" customHeight="1">
      <c r="C62" s="11"/>
      <c r="E62" s="13" t="s">
        <v>45</v>
      </c>
      <c r="I62" s="42">
        <f t="array" ref="I62">+INDEX(L62:Z62,$F$4)</f>
        <v>60000</v>
      </c>
      <c r="L62" s="44">
        <v>60000.0</v>
      </c>
      <c r="M62" s="44">
        <v>60000.0</v>
      </c>
      <c r="N62" s="44">
        <v>60000.0</v>
      </c>
    </row>
    <row r="63" ht="14.25" customHeight="1">
      <c r="C63" s="11"/>
      <c r="E63" s="13" t="s">
        <v>46</v>
      </c>
      <c r="I63" s="42">
        <f t="array" ref="I63">+INDEX(L63:Z63,$F$4)</f>
        <v>80000</v>
      </c>
      <c r="L63" s="44">
        <v>80000.0</v>
      </c>
      <c r="M63" s="44">
        <v>80000.0</v>
      </c>
      <c r="N63" s="44">
        <v>80000.0</v>
      </c>
    </row>
    <row r="64" ht="14.25" customHeight="1">
      <c r="C64" s="11"/>
      <c r="E64" s="13" t="s">
        <v>47</v>
      </c>
      <c r="I64" s="42">
        <f t="array" ref="I64">+INDEX(L64:Z64,$F$4)</f>
        <v>100000</v>
      </c>
      <c r="L64" s="44">
        <v>100000.0</v>
      </c>
      <c r="M64" s="44">
        <v>100000.0</v>
      </c>
      <c r="N64" s="44">
        <v>100000.0</v>
      </c>
    </row>
    <row r="65" ht="14.25" customHeight="1">
      <c r="C65" s="11"/>
      <c r="E65" s="13" t="s">
        <v>48</v>
      </c>
      <c r="I65" s="42">
        <f t="array" ref="I65">+INDEX(L65:Z65,$F$4)</f>
        <v>100000</v>
      </c>
      <c r="L65" s="44">
        <v>100000.0</v>
      </c>
      <c r="M65" s="44">
        <v>100000.0</v>
      </c>
      <c r="N65" s="44">
        <v>100000.0</v>
      </c>
    </row>
    <row r="66" ht="14.25" customHeight="1">
      <c r="C66" s="11"/>
      <c r="E66" s="13" t="s">
        <v>49</v>
      </c>
      <c r="I66" s="42">
        <f t="array" ref="I66">+INDEX(L66:Z66,$F$4)</f>
        <v>120000</v>
      </c>
      <c r="L66" s="44">
        <v>120000.0</v>
      </c>
      <c r="M66" s="44">
        <v>120000.0</v>
      </c>
      <c r="N66" s="44">
        <v>120000.0</v>
      </c>
    </row>
    <row r="67" ht="14.25" customHeight="1">
      <c r="C67" s="11"/>
      <c r="D67" s="13" t="s">
        <v>50</v>
      </c>
      <c r="I67" s="34">
        <f t="array" ref="I67">+INDEX(L67:Z67,$F$4)</f>
        <v>0.05</v>
      </c>
      <c r="J67" s="48"/>
      <c r="K67" s="48"/>
      <c r="L67" s="35">
        <v>0.05</v>
      </c>
      <c r="M67" s="35">
        <v>0.05</v>
      </c>
      <c r="N67" s="35">
        <v>0.05</v>
      </c>
    </row>
    <row r="68" ht="14.25" customHeight="1">
      <c r="C68" s="11"/>
      <c r="D68" s="13" t="s">
        <v>51</v>
      </c>
      <c r="I68" s="42"/>
      <c r="L68" s="44"/>
      <c r="M68" s="44"/>
      <c r="N68" s="44"/>
    </row>
    <row r="69" ht="14.25" customHeight="1">
      <c r="C69" s="11"/>
      <c r="E69" s="13" t="s">
        <v>52</v>
      </c>
      <c r="I69" s="34">
        <f t="array" ref="I69">+INDEX(L69:Z69,$F$4)</f>
        <v>0.03</v>
      </c>
      <c r="J69" s="48"/>
      <c r="K69" s="48"/>
      <c r="L69" s="35">
        <v>0.03</v>
      </c>
      <c r="M69" s="35">
        <v>0.03</v>
      </c>
      <c r="N69" s="35">
        <v>0.03</v>
      </c>
    </row>
    <row r="70" ht="14.25" customHeight="1">
      <c r="C70" s="11"/>
      <c r="E70" s="13" t="s">
        <v>53</v>
      </c>
      <c r="I70" s="34">
        <f t="array" ref="I70">+INDEX(L70:Z70,$F$4)</f>
        <v>0.03</v>
      </c>
      <c r="J70" s="48"/>
      <c r="K70" s="48"/>
      <c r="L70" s="35">
        <v>0.03</v>
      </c>
      <c r="M70" s="35">
        <v>0.03</v>
      </c>
      <c r="N70" s="35">
        <v>0.03</v>
      </c>
    </row>
    <row r="71" ht="14.25" customHeight="1">
      <c r="C71" s="11"/>
      <c r="E71" s="13" t="s">
        <v>54</v>
      </c>
      <c r="I71" s="34">
        <f t="array" ref="I71">+INDEX(L71:Z71,$F$4)</f>
        <v>0.015</v>
      </c>
      <c r="J71" s="48"/>
      <c r="K71" s="48"/>
      <c r="L71" s="35">
        <v>0.015</v>
      </c>
      <c r="M71" s="35">
        <v>0.015</v>
      </c>
      <c r="N71" s="35">
        <v>0.015</v>
      </c>
    </row>
    <row r="72" ht="14.25" customHeight="1">
      <c r="C72" s="11"/>
      <c r="E72" s="13" t="s">
        <v>55</v>
      </c>
      <c r="I72" s="34">
        <f t="array" ref="I72">+INDEX(L72:Z72,$F$4)</f>
        <v>0.015</v>
      </c>
      <c r="J72" s="48"/>
      <c r="K72" s="48"/>
      <c r="L72" s="35">
        <v>0.015</v>
      </c>
      <c r="M72" s="35">
        <v>0.015</v>
      </c>
      <c r="N72" s="35">
        <v>0.015</v>
      </c>
    </row>
    <row r="73" ht="14.25" customHeight="1">
      <c r="C73" s="11"/>
      <c r="E73" s="13" t="s">
        <v>56</v>
      </c>
      <c r="I73" s="34">
        <f t="array" ref="I73">+INDEX(L73:Z73,$F$4)</f>
        <v>0.005</v>
      </c>
      <c r="J73" s="48"/>
      <c r="K73" s="48"/>
      <c r="L73" s="35">
        <v>0.005</v>
      </c>
      <c r="M73" s="35">
        <v>0.005</v>
      </c>
      <c r="N73" s="35">
        <v>0.005</v>
      </c>
    </row>
    <row r="74" ht="14.25" customHeight="1">
      <c r="C74" s="11"/>
      <c r="D74" s="13" t="s">
        <v>57</v>
      </c>
      <c r="I74" s="38">
        <f t="array" ref="I74">+INDEX(L74:Z74,$F$4)</f>
        <v>0.33</v>
      </c>
      <c r="L74" s="20">
        <v>0.33</v>
      </c>
      <c r="M74" s="20">
        <v>0.33</v>
      </c>
      <c r="N74" s="20">
        <v>0.33</v>
      </c>
    </row>
    <row r="75" ht="14.25" customHeight="1">
      <c r="C75" s="11"/>
      <c r="D75" s="13" t="s">
        <v>58</v>
      </c>
      <c r="I75" s="38">
        <f t="array" ref="I75">+INDEX(L75:Z75,$F$4)</f>
        <v>0.5</v>
      </c>
      <c r="L75" s="20">
        <v>0.5</v>
      </c>
      <c r="M75" s="20">
        <v>0.5</v>
      </c>
      <c r="N75" s="20">
        <v>0.5</v>
      </c>
    </row>
    <row r="76" ht="14.25" customHeight="1">
      <c r="C76" s="11"/>
      <c r="I76" s="42"/>
      <c r="L76" s="44"/>
      <c r="M76" s="44"/>
      <c r="N76" s="44"/>
    </row>
    <row r="77" ht="14.25" customHeight="1">
      <c r="C77" s="11"/>
      <c r="D77" s="13" t="s">
        <v>59</v>
      </c>
      <c r="I77" s="42">
        <f t="array" ref="I77">+INDEX(L77:Z77,$F$4)</f>
        <v>200</v>
      </c>
      <c r="J77" s="43"/>
      <c r="K77" s="43"/>
      <c r="L77" s="44">
        <v>200.0</v>
      </c>
      <c r="M77" s="44">
        <v>100.0</v>
      </c>
      <c r="N77" s="44">
        <v>100.0</v>
      </c>
    </row>
    <row r="78" ht="14.25" customHeight="1">
      <c r="C78" s="11"/>
      <c r="D78" s="13" t="s">
        <v>60</v>
      </c>
      <c r="I78" s="36">
        <f t="array" ref="I78">+INDEX(L78:Z78,$F$4)</f>
        <v>75000</v>
      </c>
      <c r="L78" s="37">
        <v>75000.0</v>
      </c>
      <c r="M78" s="37">
        <v>75000.0</v>
      </c>
      <c r="N78" s="37">
        <v>75000.0</v>
      </c>
    </row>
    <row r="79" ht="14.25" customHeight="1">
      <c r="C79" s="11"/>
      <c r="I79" s="38"/>
      <c r="L79" s="20"/>
      <c r="M79" s="20"/>
      <c r="N79" s="20"/>
    </row>
    <row r="80" ht="14.25" customHeight="1">
      <c r="C80" s="11"/>
      <c r="D80" s="13" t="s">
        <v>61</v>
      </c>
      <c r="I80" s="36"/>
      <c r="L80" s="37"/>
      <c r="M80" s="37"/>
      <c r="N80" s="37"/>
    </row>
    <row r="81" ht="14.25" customHeight="1">
      <c r="C81" s="11"/>
      <c r="E81" s="13" t="str">
        <f t="shared" ref="E81:E84" si="24">+E46</f>
        <v>Managing Menopause / Mansplaining Menopause</v>
      </c>
      <c r="I81" s="38">
        <f t="array" ref="I81">+INDEX(L81:Z81,$F$4)</f>
        <v>0.01</v>
      </c>
      <c r="L81" s="20">
        <v>0.01</v>
      </c>
      <c r="M81" s="20">
        <v>0.05</v>
      </c>
      <c r="N81" s="20">
        <v>0.15</v>
      </c>
    </row>
    <row r="82" ht="14.25" customHeight="1">
      <c r="C82" s="11"/>
      <c r="E82" s="13" t="str">
        <f t="shared" si="24"/>
        <v>Small Business</v>
      </c>
      <c r="I82" s="38">
        <f t="array" ref="I82">+INDEX(L82:Z82,$F$4)</f>
        <v>0.14</v>
      </c>
      <c r="L82" s="20">
        <v>0.14</v>
      </c>
      <c r="M82" s="20">
        <v>0.05</v>
      </c>
      <c r="N82" s="20">
        <v>0.15</v>
      </c>
    </row>
    <row r="83" ht="14.25" customHeight="1">
      <c r="C83" s="11"/>
      <c r="E83" s="13" t="str">
        <f t="shared" si="24"/>
        <v>Mid-Market</v>
      </c>
      <c r="I83" s="38">
        <f t="array" ref="I83">+INDEX(L83:Z83,$F$4)</f>
        <v>0.35</v>
      </c>
      <c r="L83" s="20">
        <v>0.35</v>
      </c>
      <c r="M83" s="20">
        <v>0.2</v>
      </c>
      <c r="N83" s="20">
        <v>0.5</v>
      </c>
    </row>
    <row r="84" ht="14.25" customHeight="1">
      <c r="C84" s="11"/>
      <c r="E84" s="13" t="str">
        <f t="shared" si="24"/>
        <v>Enterprise</v>
      </c>
      <c r="I84" s="38">
        <f t="array" ref="I84">+INDEX(L84:Z84,$F$4)</f>
        <v>0.5</v>
      </c>
      <c r="L84" s="20">
        <v>0.5</v>
      </c>
      <c r="M84" s="20">
        <v>0.7</v>
      </c>
      <c r="N84" s="20">
        <v>0.2</v>
      </c>
    </row>
    <row r="85" ht="14.25" customHeight="1">
      <c r="C85" s="11"/>
      <c r="I85" s="38"/>
      <c r="L85" s="45">
        <f t="shared" ref="L85:N85" si="25">SUM(L81:L84)</f>
        <v>1</v>
      </c>
      <c r="M85" s="45">
        <f t="shared" si="25"/>
        <v>1</v>
      </c>
      <c r="N85" s="45">
        <f t="shared" si="25"/>
        <v>1</v>
      </c>
    </row>
    <row r="86" ht="14.25" customHeight="1">
      <c r="C86" s="11" t="s">
        <v>62</v>
      </c>
      <c r="D86" s="45"/>
      <c r="I86" s="36"/>
      <c r="L86" s="37"/>
      <c r="M86" s="37"/>
      <c r="N86" s="37"/>
    </row>
    <row r="87" ht="14.25" customHeight="1">
      <c r="E87" s="30" t="str">
        <f>+E47</f>
        <v>Small Business</v>
      </c>
      <c r="I87" s="11"/>
      <c r="L87" s="1"/>
      <c r="M87" s="1"/>
      <c r="N87" s="1"/>
    </row>
    <row r="88" ht="14.25" customHeight="1">
      <c r="E88" s="30">
        <v>2026.0</v>
      </c>
      <c r="F88" s="49"/>
      <c r="H88" s="50"/>
      <c r="I88" s="38">
        <f t="array" ref="I88">+INDEX(L88:Z88,$F$4)</f>
        <v>0.5</v>
      </c>
      <c r="J88" s="50"/>
      <c r="K88" s="50"/>
      <c r="L88" s="20">
        <v>0.5</v>
      </c>
      <c r="M88" s="20">
        <f t="shared" ref="M88:M92" si="26">+L88-5%</f>
        <v>0.45</v>
      </c>
      <c r="N88" s="20">
        <f t="shared" ref="N88:N92" si="27">+L88+5%</f>
        <v>0.55</v>
      </c>
    </row>
    <row r="89" ht="14.25" customHeight="1">
      <c r="E89" s="30">
        <f t="shared" ref="E89:E92" si="28">+E88+1</f>
        <v>2027</v>
      </c>
      <c r="F89" s="49"/>
      <c r="H89" s="50"/>
      <c r="I89" s="38">
        <f t="array" ref="I89">+INDEX(L89:Z89,$F$4)</f>
        <v>0.45</v>
      </c>
      <c r="J89" s="50"/>
      <c r="K89" s="50"/>
      <c r="L89" s="20">
        <f t="shared" ref="L89:L92" si="29">+L88-5%</f>
        <v>0.45</v>
      </c>
      <c r="M89" s="20">
        <f t="shared" si="26"/>
        <v>0.4</v>
      </c>
      <c r="N89" s="20">
        <f t="shared" si="27"/>
        <v>0.5</v>
      </c>
    </row>
    <row r="90" ht="14.25" customHeight="1">
      <c r="E90" s="30">
        <f t="shared" si="28"/>
        <v>2028</v>
      </c>
      <c r="F90" s="49"/>
      <c r="H90" s="50"/>
      <c r="I90" s="38">
        <f t="array" ref="I90">+INDEX(L90:Z90,$F$4)</f>
        <v>0.4</v>
      </c>
      <c r="J90" s="50"/>
      <c r="K90" s="50"/>
      <c r="L90" s="20">
        <f t="shared" si="29"/>
        <v>0.4</v>
      </c>
      <c r="M90" s="20">
        <f t="shared" si="26"/>
        <v>0.35</v>
      </c>
      <c r="N90" s="20">
        <f t="shared" si="27"/>
        <v>0.45</v>
      </c>
    </row>
    <row r="91" ht="14.25" customHeight="1">
      <c r="E91" s="30">
        <f t="shared" si="28"/>
        <v>2029</v>
      </c>
      <c r="F91" s="49"/>
      <c r="H91" s="50"/>
      <c r="I91" s="38">
        <f t="array" ref="I91">+INDEX(L91:Z91,$F$4)</f>
        <v>0.35</v>
      </c>
      <c r="J91" s="50"/>
      <c r="K91" s="50"/>
      <c r="L91" s="20">
        <f t="shared" si="29"/>
        <v>0.35</v>
      </c>
      <c r="M91" s="20">
        <f t="shared" si="26"/>
        <v>0.3</v>
      </c>
      <c r="N91" s="20">
        <f t="shared" si="27"/>
        <v>0.4</v>
      </c>
    </row>
    <row r="92" ht="14.25" customHeight="1">
      <c r="E92" s="30">
        <f t="shared" si="28"/>
        <v>2030</v>
      </c>
      <c r="F92" s="49"/>
      <c r="H92" s="50"/>
      <c r="I92" s="38">
        <f t="array" ref="I92">+INDEX(L92:Z92,$F$4)</f>
        <v>0.3</v>
      </c>
      <c r="J92" s="50"/>
      <c r="K92" s="50"/>
      <c r="L92" s="20">
        <f t="shared" si="29"/>
        <v>0.3</v>
      </c>
      <c r="M92" s="20">
        <f t="shared" si="26"/>
        <v>0.25</v>
      </c>
      <c r="N92" s="20">
        <f t="shared" si="27"/>
        <v>0.35</v>
      </c>
    </row>
    <row r="93" ht="14.25" customHeight="1">
      <c r="E93" s="30"/>
      <c r="F93" s="51"/>
      <c r="H93" s="24"/>
      <c r="I93" s="38"/>
      <c r="J93" s="24"/>
      <c r="K93" s="24"/>
      <c r="L93" s="20"/>
      <c r="M93" s="20"/>
      <c r="N93" s="20"/>
    </row>
    <row r="94" ht="14.25" customHeight="1">
      <c r="E94" s="30" t="s">
        <v>63</v>
      </c>
      <c r="I94" s="11"/>
      <c r="L94" s="1"/>
      <c r="M94" s="1"/>
      <c r="N94" s="1"/>
    </row>
    <row r="95" ht="14.25" customHeight="1">
      <c r="E95" s="30">
        <f t="shared" ref="E95:E99" si="30">+E88</f>
        <v>2026</v>
      </c>
      <c r="F95" s="49"/>
      <c r="H95" s="50"/>
      <c r="I95" s="38">
        <f t="array" ref="I95">+INDEX(L95:Z95,$F$4)</f>
        <v>0.5</v>
      </c>
      <c r="J95" s="50"/>
      <c r="K95" s="50"/>
      <c r="L95" s="20">
        <f t="shared" ref="L95:L99" si="31">+L88</f>
        <v>0.5</v>
      </c>
      <c r="M95" s="20">
        <f t="shared" ref="M95:M99" si="32">+L95-5%</f>
        <v>0.45</v>
      </c>
      <c r="N95" s="20">
        <f t="shared" ref="N95:N99" si="33">+L95+5%</f>
        <v>0.55</v>
      </c>
    </row>
    <row r="96" ht="14.25" customHeight="1">
      <c r="E96" s="30">
        <f t="shared" si="30"/>
        <v>2027</v>
      </c>
      <c r="F96" s="49"/>
      <c r="H96" s="50"/>
      <c r="I96" s="38">
        <f t="array" ref="I96">+INDEX(L96:Z96,$F$4)</f>
        <v>0.45</v>
      </c>
      <c r="J96" s="50"/>
      <c r="K96" s="50"/>
      <c r="L96" s="20">
        <f t="shared" si="31"/>
        <v>0.45</v>
      </c>
      <c r="M96" s="20">
        <f t="shared" si="32"/>
        <v>0.4</v>
      </c>
      <c r="N96" s="20">
        <f t="shared" si="33"/>
        <v>0.5</v>
      </c>
    </row>
    <row r="97" ht="14.25" customHeight="1">
      <c r="E97" s="30">
        <f t="shared" si="30"/>
        <v>2028</v>
      </c>
      <c r="F97" s="49"/>
      <c r="H97" s="50"/>
      <c r="I97" s="38">
        <f t="array" ref="I97">+INDEX(L97:Z97,$F$4)</f>
        <v>0.4</v>
      </c>
      <c r="J97" s="50"/>
      <c r="K97" s="50"/>
      <c r="L97" s="20">
        <f t="shared" si="31"/>
        <v>0.4</v>
      </c>
      <c r="M97" s="20">
        <f t="shared" si="32"/>
        <v>0.35</v>
      </c>
      <c r="N97" s="20">
        <f t="shared" si="33"/>
        <v>0.45</v>
      </c>
    </row>
    <row r="98" ht="14.25" customHeight="1">
      <c r="E98" s="30">
        <f t="shared" si="30"/>
        <v>2029</v>
      </c>
      <c r="F98" s="49"/>
      <c r="H98" s="50"/>
      <c r="I98" s="38">
        <f t="array" ref="I98">+INDEX(L98:Z98,$F$4)</f>
        <v>0.35</v>
      </c>
      <c r="J98" s="50"/>
      <c r="K98" s="50"/>
      <c r="L98" s="20">
        <f t="shared" si="31"/>
        <v>0.35</v>
      </c>
      <c r="M98" s="20">
        <f t="shared" si="32"/>
        <v>0.3</v>
      </c>
      <c r="N98" s="20">
        <f t="shared" si="33"/>
        <v>0.4</v>
      </c>
    </row>
    <row r="99" ht="14.25" customHeight="1">
      <c r="E99" s="30">
        <f t="shared" si="30"/>
        <v>2030</v>
      </c>
      <c r="F99" s="49"/>
      <c r="H99" s="50"/>
      <c r="I99" s="38">
        <f t="array" ref="I99">+INDEX(L99:Z99,$F$4)</f>
        <v>0.3</v>
      </c>
      <c r="J99" s="50"/>
      <c r="K99" s="50"/>
      <c r="L99" s="20">
        <f t="shared" si="31"/>
        <v>0.3</v>
      </c>
      <c r="M99" s="20">
        <f t="shared" si="32"/>
        <v>0.25</v>
      </c>
      <c r="N99" s="20">
        <f t="shared" si="33"/>
        <v>0.35</v>
      </c>
    </row>
    <row r="100" ht="14.25" customHeight="1">
      <c r="E100" s="30"/>
      <c r="I100" s="11"/>
      <c r="L100" s="1"/>
      <c r="M100" s="1"/>
      <c r="N100" s="1"/>
    </row>
    <row r="101" ht="14.25" customHeight="1">
      <c r="E101" s="30" t="s">
        <v>64</v>
      </c>
      <c r="I101" s="11"/>
      <c r="L101" s="1"/>
      <c r="M101" s="1"/>
      <c r="N101" s="1"/>
      <c r="EH101" s="13">
        <f>+EG101*(1-EH$31)</f>
        <v>0</v>
      </c>
    </row>
    <row r="102" ht="14.25" customHeight="1">
      <c r="E102" s="30">
        <f t="shared" ref="E102:E106" si="34">+E95</f>
        <v>2026</v>
      </c>
      <c r="F102" s="49"/>
      <c r="H102" s="50"/>
      <c r="I102" s="38">
        <f t="array" ref="I102">+INDEX(L102:Z102,$F$4)</f>
        <v>0.5</v>
      </c>
      <c r="J102" s="50"/>
      <c r="K102" s="50"/>
      <c r="L102" s="20">
        <f t="shared" ref="L102:L106" si="35">+L95</f>
        <v>0.5</v>
      </c>
      <c r="M102" s="20">
        <f t="shared" ref="M102:M106" si="36">+L102-5%</f>
        <v>0.45</v>
      </c>
      <c r="N102" s="20">
        <f t="shared" ref="N102:N106" si="37">+L102+5%</f>
        <v>0.55</v>
      </c>
    </row>
    <row r="103" ht="14.25" customHeight="1">
      <c r="E103" s="30">
        <f t="shared" si="34"/>
        <v>2027</v>
      </c>
      <c r="F103" s="49"/>
      <c r="H103" s="50"/>
      <c r="I103" s="38">
        <f t="array" ref="I103">+INDEX(L103:Z103,$F$4)</f>
        <v>0.45</v>
      </c>
      <c r="J103" s="50"/>
      <c r="K103" s="50"/>
      <c r="L103" s="20">
        <f t="shared" si="35"/>
        <v>0.45</v>
      </c>
      <c r="M103" s="20">
        <f t="shared" si="36"/>
        <v>0.4</v>
      </c>
      <c r="N103" s="20">
        <f t="shared" si="37"/>
        <v>0.5</v>
      </c>
    </row>
    <row r="104" ht="14.25" customHeight="1">
      <c r="E104" s="30">
        <f t="shared" si="34"/>
        <v>2028</v>
      </c>
      <c r="F104" s="49"/>
      <c r="H104" s="50"/>
      <c r="I104" s="38">
        <f t="array" ref="I104">+INDEX(L104:Z104,$F$4)</f>
        <v>0.4</v>
      </c>
      <c r="J104" s="50"/>
      <c r="K104" s="50"/>
      <c r="L104" s="20">
        <f t="shared" si="35"/>
        <v>0.4</v>
      </c>
      <c r="M104" s="20">
        <f t="shared" si="36"/>
        <v>0.35</v>
      </c>
      <c r="N104" s="20">
        <f t="shared" si="37"/>
        <v>0.45</v>
      </c>
    </row>
    <row r="105" ht="14.25" customHeight="1">
      <c r="E105" s="30">
        <f t="shared" si="34"/>
        <v>2029</v>
      </c>
      <c r="F105" s="49"/>
      <c r="H105" s="50"/>
      <c r="I105" s="38">
        <f t="array" ref="I105">+INDEX(L105:Z105,$F$4)</f>
        <v>0.35</v>
      </c>
      <c r="J105" s="50"/>
      <c r="K105" s="50"/>
      <c r="L105" s="20">
        <f t="shared" si="35"/>
        <v>0.35</v>
      </c>
      <c r="M105" s="20">
        <f t="shared" si="36"/>
        <v>0.3</v>
      </c>
      <c r="N105" s="20">
        <f t="shared" si="37"/>
        <v>0.4</v>
      </c>
    </row>
    <row r="106" ht="14.25" customHeight="1">
      <c r="E106" s="30">
        <f t="shared" si="34"/>
        <v>2030</v>
      </c>
      <c r="F106" s="49"/>
      <c r="H106" s="50"/>
      <c r="I106" s="38">
        <f t="array" ref="I106">+INDEX(L106:Z106,$F$4)</f>
        <v>0.3</v>
      </c>
      <c r="J106" s="50"/>
      <c r="K106" s="50"/>
      <c r="L106" s="20">
        <f t="shared" si="35"/>
        <v>0.3</v>
      </c>
      <c r="M106" s="20">
        <f t="shared" si="36"/>
        <v>0.25</v>
      </c>
      <c r="N106" s="20">
        <f t="shared" si="37"/>
        <v>0.35</v>
      </c>
    </row>
    <row r="107" ht="14.25" customHeight="1">
      <c r="E107" s="49"/>
      <c r="F107" s="49"/>
      <c r="H107" s="50"/>
      <c r="I107" s="38"/>
      <c r="J107" s="50"/>
      <c r="K107" s="50"/>
      <c r="L107" s="20"/>
      <c r="M107" s="20"/>
      <c r="N107" s="20"/>
    </row>
    <row r="108" ht="14.25" customHeight="1">
      <c r="B108" s="11" t="s">
        <v>65</v>
      </c>
      <c r="C108" s="11"/>
      <c r="G108" s="4"/>
      <c r="I108" s="11"/>
      <c r="L108" s="1"/>
      <c r="M108" s="1"/>
      <c r="N108" s="1"/>
    </row>
    <row r="109" ht="14.25" customHeight="1">
      <c r="B109" s="11"/>
      <c r="C109" s="13" t="s">
        <v>66</v>
      </c>
      <c r="I109" s="52">
        <f t="array" ref="I109">+INDEX(L109:Z109,$F$4)</f>
        <v>500</v>
      </c>
      <c r="J109" s="53"/>
      <c r="K109" s="53"/>
      <c r="L109" s="54">
        <v>500.0</v>
      </c>
      <c r="M109" s="54">
        <v>500.0</v>
      </c>
      <c r="N109" s="54">
        <v>350.0</v>
      </c>
    </row>
    <row r="110" ht="14.25" customHeight="1">
      <c r="B110" s="11"/>
      <c r="C110" s="13" t="s">
        <v>67</v>
      </c>
      <c r="I110" s="18" t="s">
        <v>68</v>
      </c>
      <c r="L110" s="1"/>
      <c r="M110" s="1"/>
      <c r="N110" s="1"/>
    </row>
    <row r="111" ht="14.25" customHeight="1">
      <c r="B111" s="11"/>
      <c r="C111" s="13" t="s">
        <v>69</v>
      </c>
      <c r="I111" s="11"/>
      <c r="L111" s="1"/>
      <c r="M111" s="1"/>
      <c r="N111" s="1"/>
    </row>
    <row r="112" ht="14.25" customHeight="1">
      <c r="E112" s="30">
        <v>2026.0</v>
      </c>
      <c r="F112" s="49"/>
      <c r="H112" s="50"/>
      <c r="I112" s="42">
        <f t="array" ref="I112">+INDEX(L112:Z112,$F$4)</f>
        <v>50</v>
      </c>
      <c r="J112" s="55"/>
      <c r="K112" s="55"/>
      <c r="L112" s="44">
        <v>50.0</v>
      </c>
      <c r="M112" s="44">
        <v>50.0</v>
      </c>
      <c r="N112" s="44">
        <v>50.0</v>
      </c>
    </row>
    <row r="113" ht="14.25" customHeight="1">
      <c r="E113" s="30">
        <f t="shared" ref="E113:E116" si="38">+E112+1</f>
        <v>2027</v>
      </c>
      <c r="F113" s="49"/>
      <c r="H113" s="50"/>
      <c r="I113" s="42">
        <f t="array" ref="I113">+INDEX(L113:Z113,$F$4)</f>
        <v>100</v>
      </c>
      <c r="J113" s="55"/>
      <c r="K113" s="55"/>
      <c r="L113" s="44">
        <v>100.0</v>
      </c>
      <c r="M113" s="44">
        <v>100.0</v>
      </c>
      <c r="N113" s="44">
        <v>100.0</v>
      </c>
    </row>
    <row r="114" ht="14.25" customHeight="1">
      <c r="E114" s="30">
        <f t="shared" si="38"/>
        <v>2028</v>
      </c>
      <c r="F114" s="49"/>
      <c r="H114" s="50"/>
      <c r="I114" s="42">
        <f t="array" ref="I114">+INDEX(L114:Z114,$F$4)</f>
        <v>250</v>
      </c>
      <c r="J114" s="55"/>
      <c r="K114" s="55"/>
      <c r="L114" s="44">
        <v>250.0</v>
      </c>
      <c r="M114" s="44">
        <v>250.0</v>
      </c>
      <c r="N114" s="44">
        <v>250.0</v>
      </c>
    </row>
    <row r="115" ht="14.25" customHeight="1">
      <c r="E115" s="30">
        <f t="shared" si="38"/>
        <v>2029</v>
      </c>
      <c r="F115" s="49"/>
      <c r="H115" s="50"/>
      <c r="I115" s="42">
        <f t="array" ref="I115">+INDEX(L115:Z115,$F$4)</f>
        <v>750</v>
      </c>
      <c r="J115" s="55"/>
      <c r="K115" s="55"/>
      <c r="L115" s="44">
        <v>750.0</v>
      </c>
      <c r="M115" s="44">
        <v>750.0</v>
      </c>
      <c r="N115" s="44">
        <v>750.0</v>
      </c>
    </row>
    <row r="116" ht="14.25" customHeight="1">
      <c r="E116" s="30">
        <f t="shared" si="38"/>
        <v>2030</v>
      </c>
      <c r="F116" s="49"/>
      <c r="H116" s="50"/>
      <c r="I116" s="42">
        <f t="array" ref="I116">+INDEX(L116:Z116,$F$4)</f>
        <v>2000</v>
      </c>
      <c r="J116" s="55"/>
      <c r="K116" s="55"/>
      <c r="L116" s="44">
        <v>2000.0</v>
      </c>
      <c r="M116" s="44">
        <v>2000.0</v>
      </c>
      <c r="N116" s="44">
        <v>2000.0</v>
      </c>
    </row>
    <row r="117" ht="14.25" customHeight="1">
      <c r="E117" s="30"/>
      <c r="F117" s="49"/>
      <c r="H117" s="50"/>
      <c r="I117" s="42"/>
      <c r="J117" s="55"/>
      <c r="K117" s="55"/>
      <c r="L117" s="44"/>
      <c r="M117" s="44"/>
      <c r="N117" s="44"/>
    </row>
    <row r="118" ht="14.25" customHeight="1">
      <c r="B118" s="11"/>
      <c r="C118" s="13" t="s">
        <v>70</v>
      </c>
      <c r="E118" s="30"/>
      <c r="I118" s="11"/>
      <c r="L118" s="1"/>
      <c r="M118" s="1"/>
      <c r="N118" s="1"/>
    </row>
    <row r="119" ht="14.25" customHeight="1">
      <c r="E119" s="30">
        <v>2026.0</v>
      </c>
      <c r="F119" s="49"/>
      <c r="H119" s="50"/>
      <c r="I119" s="36">
        <f t="array" ref="I119">+INDEX(L119:Z119,$F$4)</f>
        <v>20000</v>
      </c>
      <c r="J119" s="56"/>
      <c r="K119" s="56"/>
      <c r="L119" s="37">
        <v>20000.0</v>
      </c>
      <c r="M119" s="37">
        <f t="shared" ref="M119:N119" si="39">+$L119*(1-M$10)</f>
        <v>18000</v>
      </c>
      <c r="N119" s="37">
        <f t="shared" si="39"/>
        <v>22000</v>
      </c>
      <c r="P119" s="57"/>
    </row>
    <row r="120" ht="14.25" customHeight="1">
      <c r="E120" s="30">
        <f t="shared" ref="E120:E123" si="41">+E119+1</f>
        <v>2027</v>
      </c>
      <c r="F120" s="49"/>
      <c r="H120" s="50"/>
      <c r="I120" s="36">
        <f t="array" ref="I120">+INDEX(L120:Z120,$F$4)</f>
        <v>50000</v>
      </c>
      <c r="J120" s="56"/>
      <c r="K120" s="56"/>
      <c r="L120" s="37">
        <v>50000.0</v>
      </c>
      <c r="M120" s="37">
        <f t="shared" ref="M120:N120" si="40">+$L120*(1-M$10)</f>
        <v>45000</v>
      </c>
      <c r="N120" s="37">
        <f t="shared" si="40"/>
        <v>55000</v>
      </c>
      <c r="P120" s="57"/>
    </row>
    <row r="121" ht="14.25" customHeight="1">
      <c r="E121" s="30">
        <f t="shared" si="41"/>
        <v>2028</v>
      </c>
      <c r="F121" s="49"/>
      <c r="H121" s="50"/>
      <c r="I121" s="36">
        <f t="array" ref="I121">+INDEX(L121:Z121,$F$4)</f>
        <v>75000</v>
      </c>
      <c r="J121" s="56"/>
      <c r="K121" s="56"/>
      <c r="L121" s="37">
        <v>75000.0</v>
      </c>
      <c r="M121" s="37">
        <f t="shared" ref="M121:N121" si="42">+$L121*(1-M$10)</f>
        <v>67500</v>
      </c>
      <c r="N121" s="37">
        <f t="shared" si="42"/>
        <v>82500</v>
      </c>
      <c r="P121" s="57"/>
    </row>
    <row r="122" ht="14.25" customHeight="1">
      <c r="E122" s="30">
        <f t="shared" si="41"/>
        <v>2029</v>
      </c>
      <c r="F122" s="49"/>
      <c r="H122" s="50"/>
      <c r="I122" s="36">
        <f t="array" ref="I122">+INDEX(L122:Z122,$F$4)</f>
        <v>150000</v>
      </c>
      <c r="J122" s="56"/>
      <c r="K122" s="56"/>
      <c r="L122" s="37">
        <v>150000.0</v>
      </c>
      <c r="M122" s="37">
        <f t="shared" ref="M122:N122" si="43">+$L122*(1-M$10)</f>
        <v>135000</v>
      </c>
      <c r="N122" s="37">
        <f t="shared" si="43"/>
        <v>165000</v>
      </c>
      <c r="P122" s="57"/>
    </row>
    <row r="123" ht="14.25" customHeight="1">
      <c r="E123" s="30">
        <f t="shared" si="41"/>
        <v>2030</v>
      </c>
      <c r="F123" s="49"/>
      <c r="H123" s="50"/>
      <c r="I123" s="36">
        <f t="array" ref="I123">+INDEX(L123:Z123,$F$4)</f>
        <v>500000</v>
      </c>
      <c r="J123" s="56"/>
      <c r="K123" s="56"/>
      <c r="L123" s="37">
        <v>500000.0</v>
      </c>
      <c r="M123" s="37">
        <f t="shared" ref="M123:N123" si="44">+$L123*(1-M$10)</f>
        <v>450000</v>
      </c>
      <c r="N123" s="37">
        <f t="shared" si="44"/>
        <v>550000</v>
      </c>
      <c r="P123" s="57"/>
    </row>
    <row r="124" ht="14.25" customHeight="1">
      <c r="E124" s="49"/>
      <c r="F124" s="49"/>
      <c r="H124" s="50"/>
      <c r="I124" s="42"/>
      <c r="J124" s="55"/>
      <c r="K124" s="55"/>
      <c r="L124" s="44"/>
      <c r="M124" s="44"/>
      <c r="N124" s="44"/>
    </row>
    <row r="125" ht="14.25" customHeight="1">
      <c r="B125" s="11" t="s">
        <v>71</v>
      </c>
      <c r="C125" s="11"/>
      <c r="I125" s="38"/>
      <c r="L125" s="20"/>
      <c r="M125" s="20"/>
      <c r="N125" s="20"/>
    </row>
    <row r="126" ht="14.25" customHeight="1">
      <c r="B126" s="11"/>
      <c r="C126" s="13" t="s">
        <v>72</v>
      </c>
      <c r="I126" s="38"/>
      <c r="L126" s="20"/>
      <c r="M126" s="20"/>
      <c r="N126" s="20"/>
    </row>
    <row r="127" ht="14.25" customHeight="1">
      <c r="B127" s="11"/>
      <c r="C127" s="11"/>
      <c r="D127" s="13" t="s">
        <v>73</v>
      </c>
      <c r="I127" s="38">
        <f t="array" ref="I127">+INDEX(L127:Z127,$F$4)</f>
        <v>0.9</v>
      </c>
      <c r="L127" s="20">
        <v>0.9</v>
      </c>
      <c r="M127" s="20">
        <f t="shared" ref="M127:N127" si="45">+$L127*(1-M$10)</f>
        <v>0.81</v>
      </c>
      <c r="N127" s="20">
        <f t="shared" si="45"/>
        <v>0.99</v>
      </c>
    </row>
    <row r="128" ht="14.25" customHeight="1">
      <c r="B128" s="11"/>
      <c r="C128" s="11"/>
      <c r="D128" s="13" t="s">
        <v>74</v>
      </c>
      <c r="I128" s="38">
        <f t="array" ref="I128">+INDEX(L128:Z128,$F$4)</f>
        <v>0.1</v>
      </c>
      <c r="L128" s="20">
        <v>0.1</v>
      </c>
      <c r="M128" s="20">
        <f t="shared" ref="M128:N128" si="46">+$L128*(1-M$10)</f>
        <v>0.09</v>
      </c>
      <c r="N128" s="20">
        <f t="shared" si="46"/>
        <v>0.11</v>
      </c>
    </row>
    <row r="129" ht="14.25" customHeight="1">
      <c r="B129" s="11"/>
      <c r="C129" s="11"/>
      <c r="D129" s="13" t="s">
        <v>75</v>
      </c>
      <c r="I129" s="38">
        <f t="array" ref="I129">+INDEX(L129:Z129,$F$4)</f>
        <v>0</v>
      </c>
      <c r="L129" s="20">
        <v>0.0</v>
      </c>
      <c r="M129" s="20">
        <f t="shared" ref="M129:N129" si="47">+$L129*(1-M$10)</f>
        <v>0</v>
      </c>
      <c r="N129" s="20">
        <f t="shared" si="47"/>
        <v>0</v>
      </c>
    </row>
    <row r="130" ht="14.25" customHeight="1">
      <c r="B130" s="11"/>
      <c r="C130" s="11"/>
      <c r="I130" s="38"/>
      <c r="L130" s="20"/>
      <c r="M130" s="20"/>
      <c r="N130" s="20"/>
    </row>
    <row r="131" ht="14.25" customHeight="1">
      <c r="B131" s="11"/>
      <c r="C131" s="13" t="s">
        <v>76</v>
      </c>
      <c r="I131" s="38"/>
      <c r="L131" s="20"/>
      <c r="M131" s="20"/>
      <c r="N131" s="20"/>
    </row>
    <row r="132" ht="14.25" customHeight="1">
      <c r="B132" s="11"/>
      <c r="C132" s="11"/>
      <c r="D132" s="13" t="s">
        <v>73</v>
      </c>
      <c r="I132" s="38">
        <f t="array" ref="I132">+INDEX(L132:Z132,$F$4)</f>
        <v>0.9</v>
      </c>
      <c r="L132" s="20">
        <v>0.9</v>
      </c>
      <c r="M132" s="20">
        <f t="shared" ref="M132:N132" si="48">+$L132*(1-M$10)</f>
        <v>0.81</v>
      </c>
      <c r="N132" s="20">
        <f t="shared" si="48"/>
        <v>0.99</v>
      </c>
    </row>
    <row r="133" ht="14.25" customHeight="1">
      <c r="B133" s="11"/>
      <c r="C133" s="11"/>
      <c r="D133" s="13" t="s">
        <v>74</v>
      </c>
      <c r="I133" s="38">
        <f t="array" ref="I133">+INDEX(L133:Z133,$F$4)</f>
        <v>0.1</v>
      </c>
      <c r="L133" s="20">
        <v>0.1</v>
      </c>
      <c r="M133" s="20">
        <f t="shared" ref="M133:N133" si="49">+$L133*(1-M$10)</f>
        <v>0.09</v>
      </c>
      <c r="N133" s="20">
        <f t="shared" si="49"/>
        <v>0.11</v>
      </c>
    </row>
    <row r="134" ht="14.25" customHeight="1">
      <c r="B134" s="11"/>
      <c r="C134" s="11"/>
      <c r="D134" s="13" t="s">
        <v>75</v>
      </c>
      <c r="I134" s="38">
        <f t="array" ref="I134">+INDEX(L134:Z134,$F$4)</f>
        <v>0</v>
      </c>
      <c r="L134" s="20">
        <v>0.0</v>
      </c>
      <c r="M134" s="20">
        <f t="shared" ref="M134:N134" si="50">+$L134*(1-M$10)</f>
        <v>0</v>
      </c>
      <c r="N134" s="20">
        <f t="shared" si="50"/>
        <v>0</v>
      </c>
    </row>
    <row r="135" ht="14.25" customHeight="1">
      <c r="B135" s="11"/>
      <c r="C135" s="11"/>
      <c r="I135" s="38"/>
      <c r="L135" s="20"/>
      <c r="M135" s="20"/>
      <c r="N135" s="20"/>
    </row>
    <row r="136" ht="14.25" customHeight="1">
      <c r="B136" s="11"/>
      <c r="C136" s="13" t="s">
        <v>77</v>
      </c>
      <c r="I136" s="38"/>
      <c r="L136" s="20"/>
      <c r="M136" s="20"/>
      <c r="N136" s="20"/>
    </row>
    <row r="137" ht="14.25" customHeight="1">
      <c r="B137" s="11"/>
      <c r="C137" s="11"/>
      <c r="D137" s="13" t="s">
        <v>73</v>
      </c>
      <c r="I137" s="38">
        <f t="array" ref="I137">+INDEX(L137:Z137,$F$4)</f>
        <v>0.9</v>
      </c>
      <c r="L137" s="20">
        <v>0.9</v>
      </c>
      <c r="M137" s="20">
        <f t="shared" ref="M137:N137" si="51">+$L137*(1-M$10)</f>
        <v>0.81</v>
      </c>
      <c r="N137" s="20">
        <f t="shared" si="51"/>
        <v>0.99</v>
      </c>
    </row>
    <row r="138" ht="14.25" customHeight="1">
      <c r="B138" s="11"/>
      <c r="C138" s="11"/>
      <c r="D138" s="13" t="s">
        <v>74</v>
      </c>
      <c r="I138" s="38">
        <f t="array" ref="I138">+INDEX(L138:Z138,$F$4)</f>
        <v>0.1</v>
      </c>
      <c r="L138" s="20">
        <v>0.1</v>
      </c>
      <c r="M138" s="20">
        <f t="shared" ref="M138:N138" si="52">+$L138*(1-M$10)</f>
        <v>0.09</v>
      </c>
      <c r="N138" s="20">
        <f t="shared" si="52"/>
        <v>0.11</v>
      </c>
    </row>
    <row r="139" ht="14.25" customHeight="1">
      <c r="B139" s="11"/>
      <c r="C139" s="11"/>
      <c r="D139" s="13" t="s">
        <v>75</v>
      </c>
      <c r="I139" s="38">
        <f t="array" ref="I139">+INDEX(L139:Z139,$F$4)</f>
        <v>0</v>
      </c>
      <c r="L139" s="20">
        <v>0.0</v>
      </c>
      <c r="M139" s="20">
        <f t="shared" ref="M139:N139" si="53">+$L139*(1-M$10)</f>
        <v>0</v>
      </c>
      <c r="N139" s="20">
        <f t="shared" si="53"/>
        <v>0</v>
      </c>
    </row>
    <row r="140" ht="14.25" customHeight="1">
      <c r="B140" s="11"/>
      <c r="C140" s="11"/>
      <c r="I140" s="38"/>
      <c r="L140" s="20"/>
      <c r="M140" s="20"/>
      <c r="N140" s="20"/>
    </row>
    <row r="141" ht="14.25" customHeight="1">
      <c r="B141" s="11" t="s">
        <v>78</v>
      </c>
      <c r="C141" s="11"/>
      <c r="I141" s="11"/>
      <c r="L141" s="1"/>
      <c r="M141" s="1"/>
      <c r="N141" s="1"/>
    </row>
    <row r="142" ht="14.25" customHeight="1">
      <c r="D142" s="13" t="s">
        <v>79</v>
      </c>
      <c r="I142" s="36">
        <f t="array" ref="I142">+INDEX(L142:Z142,$F$4)</f>
        <v>1500</v>
      </c>
      <c r="L142" s="37">
        <v>1500.0</v>
      </c>
      <c r="M142" s="37">
        <f t="shared" ref="M142:N142" si="54">+$L142*(1-M$10)</f>
        <v>1350</v>
      </c>
      <c r="N142" s="37">
        <f t="shared" si="54"/>
        <v>1650</v>
      </c>
      <c r="CJ142" s="43"/>
      <c r="CK142" s="43"/>
      <c r="CL142" s="43"/>
      <c r="CM142" s="43"/>
      <c r="CN142" s="43"/>
      <c r="CO142" s="43"/>
      <c r="CP142" s="43"/>
      <c r="CQ142" s="43"/>
      <c r="CR142" s="43"/>
      <c r="CS142" s="43"/>
      <c r="CT142" s="43"/>
      <c r="CU142" s="43"/>
      <c r="CV142" s="43"/>
      <c r="CW142" s="43"/>
      <c r="CX142" s="43"/>
    </row>
    <row r="143" ht="14.25" customHeight="1">
      <c r="D143" s="13" t="s">
        <v>80</v>
      </c>
      <c r="I143" s="36">
        <f t="array" ref="I143">+INDEX(L143:Z143,$F$4)</f>
        <v>2000</v>
      </c>
      <c r="L143" s="37">
        <v>2000.0</v>
      </c>
      <c r="M143" s="37">
        <f t="shared" ref="M143:N143" si="55">+$L143*(1-M$10)</f>
        <v>1800</v>
      </c>
      <c r="N143" s="37">
        <f t="shared" si="55"/>
        <v>2200</v>
      </c>
      <c r="CJ143" s="43"/>
      <c r="CK143" s="43"/>
      <c r="CL143" s="43"/>
      <c r="CM143" s="43"/>
      <c r="CN143" s="43"/>
      <c r="CO143" s="43"/>
      <c r="CP143" s="43"/>
      <c r="CQ143" s="43"/>
      <c r="CR143" s="43"/>
      <c r="CS143" s="43"/>
      <c r="CT143" s="43"/>
      <c r="CU143" s="43"/>
      <c r="CV143" s="43"/>
      <c r="CW143" s="43"/>
      <c r="CX143" s="43"/>
      <c r="CY143" s="43"/>
      <c r="CZ143" s="43"/>
      <c r="DA143" s="43"/>
      <c r="DB143" s="43"/>
      <c r="DC143" s="43"/>
      <c r="DD143" s="43"/>
      <c r="DE143" s="43"/>
      <c r="DF143" s="43"/>
      <c r="DG143" s="43"/>
      <c r="DH143" s="43"/>
      <c r="DI143" s="43"/>
      <c r="DJ143" s="43"/>
      <c r="DK143" s="43"/>
    </row>
    <row r="144" ht="14.25" customHeight="1">
      <c r="D144" s="13" t="s">
        <v>81</v>
      </c>
      <c r="I144" s="36">
        <f t="array" ref="I144">+INDEX(L144:Z144,$F$4)</f>
        <v>1000</v>
      </c>
      <c r="L144" s="37">
        <v>1000.0</v>
      </c>
      <c r="M144" s="37">
        <f t="shared" ref="M144:N144" si="56">+$L144*(1-M$10)</f>
        <v>900</v>
      </c>
      <c r="N144" s="37">
        <f t="shared" si="56"/>
        <v>1100</v>
      </c>
      <c r="CJ144" s="43"/>
      <c r="CK144" s="43"/>
      <c r="CL144" s="43"/>
      <c r="CM144" s="43"/>
      <c r="CN144" s="43"/>
      <c r="CO144" s="43"/>
      <c r="CP144" s="43"/>
      <c r="CQ144" s="43"/>
      <c r="CR144" s="43"/>
      <c r="CS144" s="43"/>
      <c r="CT144" s="43"/>
      <c r="CU144" s="43"/>
      <c r="CV144" s="43"/>
      <c r="CW144" s="43"/>
      <c r="CX144" s="43"/>
      <c r="CY144" s="43"/>
      <c r="CZ144" s="43"/>
      <c r="DA144" s="43"/>
      <c r="DB144" s="43"/>
      <c r="DC144" s="43"/>
      <c r="DD144" s="43"/>
      <c r="DE144" s="43"/>
      <c r="DF144" s="43"/>
      <c r="DG144" s="43"/>
      <c r="DH144" s="43"/>
    </row>
    <row r="145" ht="14.25" customHeight="1">
      <c r="I145" s="36"/>
      <c r="L145" s="37"/>
      <c r="M145" s="37"/>
      <c r="N145" s="37"/>
      <c r="CJ145" s="43"/>
      <c r="CK145" s="43"/>
      <c r="CL145" s="43"/>
      <c r="CM145" s="43"/>
      <c r="CN145" s="43"/>
      <c r="CO145" s="43"/>
      <c r="CP145" s="43"/>
      <c r="CQ145" s="43"/>
      <c r="CR145" s="43"/>
      <c r="CS145" s="43"/>
      <c r="CT145" s="43"/>
      <c r="CU145" s="43"/>
      <c r="CV145" s="43"/>
      <c r="CW145" s="43"/>
      <c r="CX145" s="43"/>
    </row>
    <row r="146" ht="14.25" customHeight="1">
      <c r="D146" s="13" t="s">
        <v>82</v>
      </c>
      <c r="I146" s="36">
        <f t="array" ref="I146">+INDEX(L146:Z146,$F$4)</f>
        <v>100000</v>
      </c>
      <c r="L146" s="37">
        <v>100000.0</v>
      </c>
      <c r="M146" s="37">
        <f t="shared" ref="M146:N146" si="57">+$L146*(1-M$10)</f>
        <v>90000</v>
      </c>
      <c r="N146" s="37">
        <f t="shared" si="57"/>
        <v>110000</v>
      </c>
      <c r="CJ146" s="43"/>
      <c r="CK146" s="43"/>
      <c r="CL146" s="43"/>
      <c r="CM146" s="43"/>
      <c r="CN146" s="43"/>
      <c r="CO146" s="43"/>
      <c r="CP146" s="43"/>
      <c r="CQ146" s="43"/>
      <c r="CR146" s="43"/>
      <c r="CS146" s="43"/>
      <c r="CT146" s="43"/>
      <c r="CU146" s="43"/>
      <c r="CV146" s="43"/>
      <c r="CW146" s="43"/>
      <c r="CX146" s="43"/>
    </row>
    <row r="147" ht="14.25" customHeight="1">
      <c r="D147" s="13" t="s">
        <v>83</v>
      </c>
      <c r="I147" s="36">
        <f t="array" ref="I147">+INDEX(L147:Z147,$F$4)</f>
        <v>150000</v>
      </c>
      <c r="L147" s="37">
        <v>150000.0</v>
      </c>
      <c r="M147" s="37">
        <f t="shared" ref="M147:N147" si="58">+$L147*(1-M$10)</f>
        <v>135000</v>
      </c>
      <c r="N147" s="37">
        <f t="shared" si="58"/>
        <v>165000</v>
      </c>
      <c r="CJ147" s="43"/>
      <c r="CK147" s="43"/>
      <c r="CL147" s="43"/>
      <c r="CM147" s="43"/>
      <c r="CN147" s="43"/>
      <c r="CO147" s="43"/>
      <c r="CP147" s="43"/>
      <c r="CQ147" s="43"/>
      <c r="CR147" s="43"/>
      <c r="CS147" s="43"/>
      <c r="CT147" s="43"/>
      <c r="CU147" s="43"/>
      <c r="CV147" s="43"/>
      <c r="CW147" s="43"/>
      <c r="CX147" s="43"/>
      <c r="CY147" s="43"/>
    </row>
    <row r="148" ht="14.25" customHeight="1">
      <c r="D148" s="13" t="s">
        <v>84</v>
      </c>
      <c r="I148" s="36">
        <f t="array" ref="I148">+INDEX(L148:Z148,$F$4)</f>
        <v>175000</v>
      </c>
      <c r="L148" s="37">
        <v>175000.0</v>
      </c>
      <c r="M148" s="37">
        <f t="shared" ref="M148:N148" si="59">+$L148*(1-M$10)</f>
        <v>157500</v>
      </c>
      <c r="N148" s="37">
        <f t="shared" si="59"/>
        <v>192500</v>
      </c>
      <c r="CJ148" s="43"/>
      <c r="CK148" s="43"/>
      <c r="CL148" s="43"/>
      <c r="CM148" s="43"/>
      <c r="CN148" s="43"/>
      <c r="CO148" s="43"/>
      <c r="CP148" s="43"/>
      <c r="CQ148" s="43"/>
      <c r="CR148" s="43"/>
      <c r="CS148" s="43"/>
      <c r="CT148" s="43"/>
      <c r="CU148" s="43"/>
      <c r="CV148" s="43"/>
      <c r="CW148" s="43"/>
      <c r="CX148" s="43"/>
      <c r="CY148" s="43"/>
    </row>
    <row r="149" ht="14.25" customHeight="1">
      <c r="D149" s="13" t="s">
        <v>85</v>
      </c>
      <c r="I149" s="36">
        <f t="array" ref="I149">+INDEX(L149:Z149,$F$4)</f>
        <v>15000</v>
      </c>
      <c r="L149" s="37">
        <v>15000.0</v>
      </c>
      <c r="M149" s="37">
        <f t="shared" ref="M149:N149" si="60">+$L149*(1-M$10)</f>
        <v>13500</v>
      </c>
      <c r="N149" s="37">
        <f t="shared" si="60"/>
        <v>16500</v>
      </c>
      <c r="CJ149" s="43"/>
      <c r="CK149" s="43"/>
      <c r="CL149" s="43"/>
      <c r="CM149" s="43"/>
      <c r="CN149" s="43"/>
      <c r="CO149" s="43"/>
      <c r="CP149" s="43"/>
      <c r="CQ149" s="43"/>
      <c r="CR149" s="43"/>
      <c r="CS149" s="43"/>
      <c r="CT149" s="43"/>
      <c r="CU149" s="43"/>
      <c r="CV149" s="43"/>
      <c r="CW149" s="43"/>
      <c r="CX149" s="43"/>
      <c r="CY149" s="43"/>
      <c r="CZ149" s="43"/>
      <c r="DA149" s="43"/>
    </row>
    <row r="150" ht="14.25" customHeight="1">
      <c r="D150" s="13" t="s">
        <v>86</v>
      </c>
      <c r="I150" s="36">
        <f t="array" ref="I150">+INDEX(L150:Z150,$F$4)</f>
        <v>75000</v>
      </c>
      <c r="L150" s="37">
        <v>75000.0</v>
      </c>
      <c r="M150" s="37">
        <f t="shared" ref="M150:N150" si="61">+$L150*(1-M$10)</f>
        <v>67500</v>
      </c>
      <c r="N150" s="37">
        <f t="shared" si="61"/>
        <v>82500</v>
      </c>
      <c r="CJ150" s="43"/>
      <c r="CK150" s="43"/>
      <c r="CL150" s="43"/>
      <c r="CM150" s="43"/>
      <c r="CN150" s="43"/>
      <c r="CO150" s="43"/>
      <c r="CP150" s="43"/>
      <c r="CQ150" s="43"/>
      <c r="CR150" s="43"/>
      <c r="CS150" s="43"/>
      <c r="CT150" s="43"/>
      <c r="CU150" s="43"/>
      <c r="CV150" s="43"/>
      <c r="CW150" s="43"/>
      <c r="CX150" s="43"/>
      <c r="CY150" s="43"/>
      <c r="CZ150" s="43"/>
      <c r="DA150" s="43"/>
      <c r="DB150" s="43"/>
    </row>
    <row r="151" ht="14.25" customHeight="1">
      <c r="D151" s="13" t="s">
        <v>87</v>
      </c>
      <c r="I151" s="36">
        <f t="array" ref="I151">+INDEX(L151:Z151,$F$4)</f>
        <v>50000</v>
      </c>
      <c r="L151" s="37">
        <v>50000.0</v>
      </c>
      <c r="M151" s="37">
        <f t="shared" ref="M151:N151" si="62">+$L151*(1-M$10)</f>
        <v>45000</v>
      </c>
      <c r="N151" s="37">
        <f t="shared" si="62"/>
        <v>55000</v>
      </c>
      <c r="CJ151" s="43"/>
      <c r="CK151" s="43"/>
      <c r="CL151" s="43"/>
      <c r="CM151" s="43"/>
      <c r="CN151" s="43"/>
      <c r="CO151" s="43"/>
      <c r="CP151" s="43"/>
      <c r="CQ151" s="43"/>
      <c r="CR151" s="43"/>
      <c r="CS151" s="43"/>
      <c r="CT151" s="43"/>
      <c r="CU151" s="43"/>
      <c r="CV151" s="43"/>
      <c r="CW151" s="43"/>
      <c r="CX151" s="43"/>
      <c r="CY151" s="43"/>
      <c r="CZ151" s="43"/>
      <c r="DA151" s="43"/>
      <c r="DB151" s="43"/>
      <c r="DC151" s="43"/>
      <c r="DD151" s="43"/>
    </row>
    <row r="152" ht="14.25" customHeight="1">
      <c r="D152" s="13" t="s">
        <v>88</v>
      </c>
      <c r="I152" s="36">
        <f t="array" ref="I152">+INDEX(L152:Z152,$F$4)</f>
        <v>25000</v>
      </c>
      <c r="L152" s="37">
        <v>25000.0</v>
      </c>
      <c r="M152" s="37">
        <f t="shared" ref="M152:N152" si="63">+$L152*(1-M$10)</f>
        <v>22500</v>
      </c>
      <c r="N152" s="37">
        <f t="shared" si="63"/>
        <v>27500</v>
      </c>
      <c r="CJ152" s="43"/>
      <c r="CK152" s="43"/>
      <c r="CL152" s="43"/>
      <c r="CM152" s="43"/>
      <c r="CN152" s="43"/>
      <c r="CO152" s="43"/>
      <c r="CP152" s="43"/>
      <c r="CQ152" s="43"/>
      <c r="CR152" s="43"/>
      <c r="CS152" s="43"/>
      <c r="CT152" s="43"/>
      <c r="CU152" s="43"/>
      <c r="CV152" s="43"/>
      <c r="CW152" s="43"/>
      <c r="CX152" s="43"/>
      <c r="CY152" s="43"/>
      <c r="CZ152" s="43"/>
      <c r="DA152" s="43"/>
      <c r="DB152" s="43"/>
      <c r="DC152" s="43"/>
      <c r="DD152" s="43"/>
      <c r="DE152" s="43"/>
    </row>
    <row r="153" ht="14.25" customHeight="1">
      <c r="D153" s="13" t="s">
        <v>89</v>
      </c>
      <c r="I153" s="36">
        <f t="array" ref="I153">+INDEX(L153:Z153,$F$4)</f>
        <v>15000</v>
      </c>
      <c r="L153" s="37">
        <v>15000.0</v>
      </c>
      <c r="M153" s="37">
        <f t="shared" ref="M153:N153" si="64">+$L153*(1-M$10)</f>
        <v>13500</v>
      </c>
      <c r="N153" s="37">
        <f t="shared" si="64"/>
        <v>16500</v>
      </c>
      <c r="CJ153" s="43"/>
      <c r="CK153" s="43"/>
      <c r="CL153" s="43"/>
      <c r="CM153" s="43"/>
      <c r="CN153" s="43"/>
      <c r="CO153" s="43"/>
      <c r="CP153" s="43"/>
      <c r="CQ153" s="43"/>
      <c r="CR153" s="43"/>
      <c r="CS153" s="43"/>
      <c r="CT153" s="43"/>
      <c r="CU153" s="43"/>
      <c r="CV153" s="43"/>
      <c r="CW153" s="43"/>
      <c r="CX153" s="43"/>
      <c r="CY153" s="43"/>
      <c r="CZ153" s="43"/>
      <c r="DA153" s="43"/>
      <c r="DB153" s="43"/>
      <c r="DC153" s="43"/>
      <c r="DD153" s="43"/>
      <c r="DE153" s="43"/>
      <c r="DF153" s="43"/>
    </row>
    <row r="154" ht="14.25" customHeight="1">
      <c r="D154" s="13" t="s">
        <v>90</v>
      </c>
      <c r="I154" s="36">
        <f t="array" ref="I154">+INDEX(L154:Z154,$F$4)</f>
        <v>50000</v>
      </c>
      <c r="L154" s="37">
        <v>50000.0</v>
      </c>
      <c r="M154" s="37">
        <f t="shared" ref="M154:N154" si="65">+$L154*(1-M$10)</f>
        <v>45000</v>
      </c>
      <c r="N154" s="37">
        <f t="shared" si="65"/>
        <v>55000</v>
      </c>
      <c r="CJ154" s="43"/>
      <c r="CK154" s="43"/>
      <c r="CL154" s="43"/>
      <c r="CM154" s="43"/>
      <c r="CN154" s="43"/>
      <c r="CO154" s="43"/>
      <c r="CP154" s="43"/>
      <c r="CQ154" s="43"/>
      <c r="CR154" s="43"/>
      <c r="CS154" s="43"/>
      <c r="CT154" s="43"/>
      <c r="CU154" s="43"/>
      <c r="CV154" s="43"/>
      <c r="CW154" s="43"/>
      <c r="CX154" s="43"/>
      <c r="CY154" s="43"/>
      <c r="CZ154" s="43"/>
      <c r="DA154" s="43"/>
      <c r="DB154" s="43"/>
      <c r="DC154" s="43"/>
      <c r="DD154" s="43"/>
      <c r="DE154" s="43"/>
      <c r="DF154" s="43"/>
      <c r="DG154" s="43"/>
    </row>
    <row r="155" ht="14.25" customHeight="1">
      <c r="D155" s="13" t="s">
        <v>91</v>
      </c>
      <c r="I155" s="36">
        <f t="array" ref="I155">+INDEX(L155:Z155,$F$4)</f>
        <v>20000</v>
      </c>
      <c r="L155" s="37">
        <v>20000.0</v>
      </c>
      <c r="M155" s="37">
        <f t="shared" ref="M155:N155" si="66">+$L155*(1-M$10)</f>
        <v>18000</v>
      </c>
      <c r="N155" s="37">
        <f t="shared" si="66"/>
        <v>22000</v>
      </c>
      <c r="CJ155" s="43"/>
      <c r="CK155" s="43"/>
      <c r="CL155" s="43"/>
      <c r="CM155" s="43"/>
      <c r="CN155" s="43"/>
      <c r="CO155" s="43"/>
      <c r="CP155" s="43"/>
      <c r="CQ155" s="43"/>
      <c r="CR155" s="43"/>
      <c r="CS155" s="43"/>
      <c r="CT155" s="43"/>
      <c r="CU155" s="43"/>
      <c r="CV155" s="43"/>
      <c r="CW155" s="43"/>
      <c r="CX155" s="43"/>
      <c r="CY155" s="43"/>
      <c r="CZ155" s="43"/>
      <c r="DA155" s="43"/>
      <c r="DB155" s="43"/>
      <c r="DC155" s="43"/>
      <c r="DD155" s="43"/>
      <c r="DE155" s="43"/>
      <c r="DF155" s="43"/>
      <c r="DG155" s="43"/>
      <c r="DH155" s="43"/>
      <c r="DI155" s="43"/>
    </row>
    <row r="156" ht="14.25" customHeight="1">
      <c r="D156" s="13" t="s">
        <v>92</v>
      </c>
      <c r="I156" s="36">
        <f t="array" ref="I156">+INDEX(L156:Z156,$F$4)</f>
        <v>24000</v>
      </c>
      <c r="L156" s="37">
        <v>24000.0</v>
      </c>
      <c r="M156" s="37">
        <f t="shared" ref="M156:N156" si="67">+$L156*(1-M$10)</f>
        <v>21600</v>
      </c>
      <c r="N156" s="37">
        <f t="shared" si="67"/>
        <v>26400</v>
      </c>
      <c r="CJ156" s="43"/>
      <c r="CK156" s="43"/>
      <c r="CL156" s="43"/>
      <c r="CM156" s="43"/>
      <c r="CN156" s="43"/>
      <c r="CO156" s="43"/>
      <c r="CP156" s="43"/>
      <c r="CQ156" s="43"/>
      <c r="CR156" s="43"/>
      <c r="CS156" s="43"/>
      <c r="CT156" s="43"/>
      <c r="CU156" s="43"/>
      <c r="CV156" s="43"/>
      <c r="CW156" s="43"/>
      <c r="CX156" s="43"/>
      <c r="CY156" s="43"/>
      <c r="CZ156" s="43"/>
      <c r="DA156" s="43"/>
      <c r="DB156" s="43"/>
      <c r="DC156" s="43"/>
      <c r="DD156" s="43"/>
      <c r="DE156" s="43"/>
      <c r="DF156" s="43"/>
      <c r="DG156" s="43"/>
      <c r="DH156" s="43"/>
      <c r="DI156" s="43"/>
    </row>
    <row r="157" ht="14.25" customHeight="1">
      <c r="D157" s="13" t="s">
        <v>93</v>
      </c>
      <c r="I157" s="36">
        <f t="array" ref="I157">+INDEX(L157:Z157,$F$4)</f>
        <v>50000</v>
      </c>
      <c r="L157" s="37">
        <v>50000.0</v>
      </c>
      <c r="M157" s="37">
        <f t="shared" ref="M157:N157" si="68">+$L157*(1-M$10)</f>
        <v>45000</v>
      </c>
      <c r="N157" s="37">
        <f t="shared" si="68"/>
        <v>55000</v>
      </c>
      <c r="CJ157" s="43"/>
      <c r="CK157" s="43"/>
      <c r="CL157" s="43"/>
      <c r="CM157" s="43"/>
      <c r="CN157" s="43"/>
      <c r="CO157" s="43"/>
      <c r="CP157" s="43"/>
      <c r="CQ157" s="43"/>
      <c r="CR157" s="43"/>
      <c r="CS157" s="43"/>
      <c r="CT157" s="43"/>
      <c r="CU157" s="43"/>
      <c r="CV157" s="43"/>
      <c r="CW157" s="43"/>
      <c r="CX157" s="43"/>
      <c r="CY157" s="43"/>
      <c r="CZ157" s="43"/>
      <c r="DA157" s="43"/>
      <c r="DB157" s="43"/>
      <c r="DC157" s="43"/>
      <c r="DD157" s="43"/>
      <c r="DE157" s="43"/>
      <c r="DF157" s="43"/>
      <c r="DG157" s="43"/>
      <c r="DH157" s="43"/>
      <c r="DI157" s="43"/>
      <c r="DJ157" s="43"/>
      <c r="DK157" s="43"/>
      <c r="DL157" s="43"/>
      <c r="DM157" s="43"/>
    </row>
    <row r="158" ht="14.25" customHeight="1">
      <c r="I158" s="11"/>
      <c r="L158" s="1"/>
      <c r="M158" s="1"/>
      <c r="N158" s="1"/>
      <c r="CJ158" s="43"/>
      <c r="CK158" s="43"/>
      <c r="CL158" s="43"/>
      <c r="CM158" s="43"/>
      <c r="CN158" s="43"/>
      <c r="CO158" s="43"/>
      <c r="CP158" s="43"/>
      <c r="CQ158" s="43"/>
      <c r="CR158" s="43"/>
      <c r="CS158" s="43"/>
      <c r="CT158" s="43"/>
      <c r="CU158" s="43"/>
      <c r="CV158" s="43"/>
      <c r="CW158" s="43"/>
      <c r="CX158" s="43"/>
      <c r="CY158" s="43"/>
      <c r="CZ158" s="43"/>
      <c r="DA158" s="43"/>
      <c r="DB158" s="43"/>
      <c r="DC158" s="43"/>
      <c r="DD158" s="43"/>
      <c r="DE158" s="43"/>
      <c r="DF158" s="43"/>
      <c r="DG158" s="43"/>
      <c r="DH158" s="43"/>
      <c r="DI158" s="43"/>
      <c r="DJ158" s="43"/>
      <c r="DK158" s="43"/>
      <c r="DL158" s="43"/>
      <c r="DM158" s="43"/>
      <c r="DN158" s="43"/>
    </row>
    <row r="159" ht="14.25" customHeight="1">
      <c r="C159" s="13" t="s">
        <v>94</v>
      </c>
      <c r="I159" s="38">
        <f t="array" ref="I159">+INDEX(L159:Z159,$F$4)</f>
        <v>0.03</v>
      </c>
      <c r="L159" s="20">
        <v>0.03</v>
      </c>
      <c r="M159" s="20">
        <v>0.03</v>
      </c>
      <c r="N159" s="20">
        <v>0.03</v>
      </c>
      <c r="CJ159" s="43"/>
      <c r="CK159" s="43"/>
      <c r="CL159" s="43"/>
      <c r="CM159" s="43"/>
      <c r="CN159" s="43"/>
      <c r="CO159" s="43"/>
      <c r="CP159" s="43"/>
      <c r="CQ159" s="43"/>
      <c r="CR159" s="43"/>
      <c r="CS159" s="43"/>
      <c r="CT159" s="43"/>
      <c r="CU159" s="43"/>
      <c r="CV159" s="43"/>
      <c r="CW159" s="43"/>
      <c r="CX159" s="43"/>
      <c r="CY159" s="43"/>
      <c r="CZ159" s="43"/>
      <c r="DA159" s="43"/>
      <c r="DB159" s="43"/>
      <c r="DC159" s="43"/>
      <c r="DD159" s="43"/>
      <c r="DE159" s="43"/>
      <c r="DF159" s="43"/>
      <c r="DG159" s="43"/>
      <c r="DH159" s="43"/>
      <c r="DI159" s="43"/>
      <c r="DJ159" s="43"/>
      <c r="DK159" s="43"/>
      <c r="DL159" s="43"/>
      <c r="DM159" s="43"/>
      <c r="DN159" s="43"/>
    </row>
    <row r="160" ht="14.25" customHeight="1">
      <c r="C160" s="13" t="s">
        <v>95</v>
      </c>
      <c r="I160" s="36">
        <f t="array" ref="I160">+INDEX(L160:Z160,$F$4)</f>
        <v>75000</v>
      </c>
      <c r="L160" s="37">
        <v>75000.0</v>
      </c>
      <c r="M160" s="37">
        <v>90000.0</v>
      </c>
      <c r="N160" s="37">
        <v>90000.0</v>
      </c>
      <c r="CJ160" s="43"/>
      <c r="CK160" s="43"/>
      <c r="CL160" s="43"/>
      <c r="CM160" s="43"/>
      <c r="CN160" s="43"/>
      <c r="CO160" s="43"/>
      <c r="CP160" s="43"/>
      <c r="CQ160" s="43"/>
      <c r="CR160" s="43"/>
      <c r="CS160" s="43"/>
      <c r="CT160" s="43"/>
      <c r="CU160" s="43"/>
      <c r="CV160" s="43"/>
      <c r="CW160" s="43"/>
      <c r="CX160" s="43"/>
      <c r="CY160" s="43"/>
      <c r="CZ160" s="43"/>
      <c r="DA160" s="43"/>
      <c r="DB160" s="43"/>
      <c r="DC160" s="43"/>
      <c r="DD160" s="43"/>
      <c r="DE160" s="43"/>
      <c r="DF160" s="43"/>
      <c r="DG160" s="43"/>
      <c r="DH160" s="43"/>
      <c r="DI160" s="43"/>
      <c r="DJ160" s="43"/>
      <c r="DK160" s="43"/>
      <c r="DL160" s="43"/>
      <c r="DM160" s="43"/>
      <c r="DN160" s="43"/>
    </row>
    <row r="161" ht="14.25" customHeight="1">
      <c r="C161" s="13" t="s">
        <v>96</v>
      </c>
      <c r="I161" s="38">
        <f t="array" ref="I161">+INDEX(L161:Z161,$F$4)</f>
        <v>0.05</v>
      </c>
      <c r="L161" s="20">
        <v>0.05</v>
      </c>
      <c r="M161" s="20">
        <v>0.05</v>
      </c>
      <c r="N161" s="20">
        <v>0.05</v>
      </c>
      <c r="CJ161" s="43"/>
      <c r="CK161" s="43"/>
      <c r="CL161" s="43"/>
      <c r="CM161" s="43"/>
      <c r="CN161" s="43"/>
      <c r="CO161" s="43"/>
      <c r="CP161" s="43"/>
      <c r="CQ161" s="43"/>
      <c r="CR161" s="43"/>
      <c r="CS161" s="43"/>
      <c r="CT161" s="43"/>
      <c r="CU161" s="43"/>
      <c r="CV161" s="43"/>
      <c r="CW161" s="43"/>
      <c r="CX161" s="43"/>
      <c r="CY161" s="43"/>
      <c r="CZ161" s="43"/>
      <c r="DA161" s="43"/>
      <c r="DB161" s="43"/>
      <c r="DC161" s="43"/>
      <c r="DD161" s="43"/>
      <c r="DE161" s="43"/>
      <c r="DF161" s="43"/>
      <c r="DG161" s="43"/>
      <c r="DH161" s="43"/>
      <c r="DI161" s="43"/>
      <c r="DJ161" s="43"/>
      <c r="DK161" s="43"/>
      <c r="DL161" s="43"/>
      <c r="DM161" s="43"/>
      <c r="DN161" s="43"/>
      <c r="DO161" s="43"/>
      <c r="DP161" s="43"/>
    </row>
    <row r="162" ht="14.25" customHeight="1">
      <c r="I162" s="36"/>
      <c r="L162" s="37"/>
      <c r="M162" s="37"/>
      <c r="N162" s="37"/>
      <c r="CJ162" s="43"/>
      <c r="CK162" s="43"/>
      <c r="CL162" s="43"/>
      <c r="CM162" s="43"/>
      <c r="CN162" s="43"/>
      <c r="CO162" s="43"/>
      <c r="CP162" s="43"/>
      <c r="CQ162" s="43"/>
      <c r="CR162" s="43"/>
      <c r="CS162" s="43"/>
      <c r="CT162" s="43"/>
      <c r="CU162" s="43"/>
      <c r="CV162" s="43"/>
      <c r="CW162" s="43"/>
      <c r="CX162" s="43"/>
      <c r="CY162" s="43"/>
      <c r="CZ162" s="43"/>
      <c r="DA162" s="43"/>
      <c r="DB162" s="43"/>
      <c r="DC162" s="43"/>
      <c r="DD162" s="43"/>
      <c r="DE162" s="43"/>
      <c r="DF162" s="43"/>
      <c r="DG162" s="43"/>
      <c r="DH162" s="43"/>
      <c r="DI162" s="43"/>
      <c r="DJ162" s="43"/>
      <c r="DK162" s="43"/>
      <c r="DL162" s="43"/>
      <c r="DM162" s="43"/>
      <c r="DN162" s="43"/>
    </row>
    <row r="163" ht="14.25" customHeight="1">
      <c r="C163" s="13" t="s">
        <v>97</v>
      </c>
      <c r="I163" s="42">
        <f t="array" ref="I163">+INDEX(L163:Z163,$F$4)</f>
        <v>50</v>
      </c>
      <c r="J163" s="43"/>
      <c r="K163" s="43"/>
      <c r="L163" s="44">
        <v>50.0</v>
      </c>
      <c r="M163" s="44">
        <v>50.0</v>
      </c>
      <c r="N163" s="44">
        <v>50.0</v>
      </c>
      <c r="CJ163" s="43"/>
      <c r="CK163" s="43"/>
      <c r="CL163" s="43"/>
      <c r="CM163" s="43"/>
      <c r="CN163" s="43"/>
      <c r="CO163" s="43"/>
      <c r="CP163" s="43"/>
      <c r="CQ163" s="43"/>
      <c r="CR163" s="43"/>
      <c r="CS163" s="43"/>
      <c r="CT163" s="43"/>
      <c r="CU163" s="43"/>
      <c r="CV163" s="43"/>
      <c r="CW163" s="43"/>
      <c r="CX163" s="43"/>
      <c r="CY163" s="43"/>
      <c r="CZ163" s="43"/>
      <c r="DA163" s="43"/>
      <c r="DB163" s="43"/>
      <c r="DC163" s="43"/>
      <c r="DD163" s="43"/>
      <c r="DE163" s="43"/>
      <c r="DF163" s="43"/>
      <c r="DG163" s="43"/>
      <c r="DH163" s="43"/>
      <c r="DI163" s="43"/>
      <c r="DJ163" s="43"/>
      <c r="DK163" s="43"/>
      <c r="DL163" s="43"/>
      <c r="DM163" s="43"/>
      <c r="DN163" s="43"/>
    </row>
    <row r="164" ht="14.25" customHeight="1">
      <c r="I164" s="11"/>
      <c r="L164" s="1"/>
      <c r="M164" s="1"/>
      <c r="N164" s="1"/>
      <c r="CJ164" s="43"/>
      <c r="CK164" s="43"/>
      <c r="CL164" s="43"/>
      <c r="CM164" s="43"/>
      <c r="CN164" s="43"/>
      <c r="CO164" s="43"/>
      <c r="CP164" s="43"/>
      <c r="CQ164" s="43"/>
      <c r="CR164" s="43"/>
      <c r="CS164" s="43"/>
      <c r="CT164" s="43"/>
      <c r="CU164" s="43"/>
      <c r="CV164" s="43"/>
      <c r="CW164" s="43"/>
      <c r="CX164" s="43"/>
      <c r="CY164" s="43"/>
      <c r="CZ164" s="43"/>
      <c r="DA164" s="43"/>
      <c r="DB164" s="43"/>
      <c r="DC164" s="43"/>
      <c r="DD164" s="43"/>
      <c r="DE164" s="43"/>
      <c r="DF164" s="43"/>
      <c r="DG164" s="43"/>
      <c r="DH164" s="43"/>
      <c r="DI164" s="43"/>
      <c r="DJ164" s="43"/>
      <c r="DK164" s="43"/>
      <c r="DL164" s="43"/>
      <c r="DM164" s="43"/>
      <c r="DN164" s="43"/>
    </row>
    <row r="165" ht="14.25" customHeight="1">
      <c r="C165" s="13" t="s">
        <v>98</v>
      </c>
      <c r="I165" s="11"/>
      <c r="L165" s="1"/>
      <c r="M165" s="1"/>
      <c r="N165" s="1"/>
      <c r="CJ165" s="43"/>
      <c r="CK165" s="43"/>
      <c r="CL165" s="43"/>
      <c r="CM165" s="43"/>
      <c r="CN165" s="43"/>
      <c r="CO165" s="43"/>
      <c r="CP165" s="43"/>
      <c r="CQ165" s="43"/>
      <c r="CR165" s="43"/>
      <c r="CS165" s="43"/>
      <c r="CT165" s="43"/>
      <c r="CU165" s="43"/>
      <c r="CV165" s="43"/>
      <c r="CW165" s="43"/>
      <c r="CX165" s="43"/>
      <c r="CY165" s="43"/>
      <c r="CZ165" s="43"/>
      <c r="DA165" s="43"/>
      <c r="DB165" s="43"/>
      <c r="DC165" s="43"/>
      <c r="DD165" s="43"/>
      <c r="DE165" s="43"/>
      <c r="DF165" s="43"/>
      <c r="DG165" s="43"/>
      <c r="DH165" s="43"/>
      <c r="DI165" s="43"/>
      <c r="DJ165" s="43"/>
      <c r="DK165" s="43"/>
      <c r="DL165" s="43"/>
      <c r="DM165" s="43"/>
      <c r="DN165" s="43"/>
      <c r="DO165" s="43"/>
    </row>
    <row r="166" ht="14.25" customHeight="1">
      <c r="D166" s="13" t="str">
        <f t="shared" ref="D166:D177" si="70">+D146</f>
        <v>Technology</v>
      </c>
      <c r="I166" s="38">
        <f t="array" ref="I166">+INDEX(L166:Z166,$F$4)</f>
        <v>0.75</v>
      </c>
      <c r="L166" s="20">
        <v>0.75</v>
      </c>
      <c r="M166" s="20">
        <f t="shared" ref="M166:N166" si="69">+$L166*(1-M$10)</f>
        <v>0.675</v>
      </c>
      <c r="N166" s="20">
        <f t="shared" si="69"/>
        <v>0.825</v>
      </c>
      <c r="CJ166" s="43"/>
      <c r="CK166" s="43"/>
      <c r="CL166" s="43"/>
      <c r="CM166" s="43"/>
      <c r="CN166" s="43"/>
      <c r="CO166" s="43"/>
      <c r="CP166" s="43"/>
      <c r="CQ166" s="43"/>
      <c r="CR166" s="43"/>
      <c r="CS166" s="43"/>
      <c r="CT166" s="43"/>
      <c r="CU166" s="43"/>
      <c r="CV166" s="43"/>
      <c r="CW166" s="43"/>
      <c r="CX166" s="43"/>
      <c r="CY166" s="43"/>
      <c r="CZ166" s="43"/>
      <c r="DA166" s="43"/>
      <c r="DB166" s="43"/>
      <c r="DC166" s="43"/>
      <c r="DD166" s="43"/>
      <c r="DE166" s="43"/>
      <c r="DF166" s="43"/>
      <c r="DG166" s="43"/>
      <c r="DH166" s="43"/>
      <c r="DI166" s="43"/>
      <c r="DJ166" s="43"/>
      <c r="DK166" s="43"/>
      <c r="DL166" s="43"/>
      <c r="DM166" s="43"/>
      <c r="DN166" s="43"/>
      <c r="DO166" s="43"/>
      <c r="DP166" s="43"/>
    </row>
    <row r="167" ht="14.25" customHeight="1">
      <c r="D167" s="13" t="str">
        <f t="shared" si="70"/>
        <v>Course Content (non-headcount)</v>
      </c>
      <c r="I167" s="38">
        <f t="array" ref="I167">+INDEX(L167:Z167,$F$4)</f>
        <v>0.75</v>
      </c>
      <c r="L167" s="20">
        <v>0.75</v>
      </c>
      <c r="M167" s="20">
        <f t="shared" ref="M167:N167" si="71">+$L167*(1-M$10)</f>
        <v>0.675</v>
      </c>
      <c r="N167" s="20">
        <f t="shared" si="71"/>
        <v>0.825</v>
      </c>
      <c r="CJ167" s="43"/>
      <c r="CK167" s="43"/>
      <c r="CL167" s="43"/>
      <c r="CM167" s="43"/>
      <c r="CN167" s="43"/>
      <c r="CO167" s="43"/>
      <c r="CP167" s="43"/>
      <c r="CQ167" s="43"/>
      <c r="CR167" s="43"/>
      <c r="CS167" s="43"/>
      <c r="CT167" s="43"/>
      <c r="CU167" s="43"/>
      <c r="CV167" s="43"/>
      <c r="CW167" s="43"/>
      <c r="CX167" s="43"/>
      <c r="CY167" s="43"/>
      <c r="CZ167" s="43"/>
      <c r="DA167" s="43"/>
      <c r="DB167" s="43"/>
      <c r="DC167" s="43"/>
      <c r="DD167" s="43"/>
      <c r="DE167" s="43"/>
      <c r="DF167" s="43"/>
      <c r="DG167" s="43"/>
      <c r="DH167" s="43"/>
      <c r="DI167" s="43"/>
      <c r="DJ167" s="43"/>
      <c r="DK167" s="43"/>
      <c r="DL167" s="43"/>
      <c r="DM167" s="43"/>
      <c r="DN167" s="43"/>
      <c r="DO167" s="43"/>
      <c r="DP167" s="43"/>
      <c r="DQ167" s="43"/>
    </row>
    <row r="168" ht="14.25" customHeight="1">
      <c r="D168" s="13" t="str">
        <f t="shared" si="70"/>
        <v>Marketing / PR / HR (non-headcount)</v>
      </c>
      <c r="I168" s="38">
        <f t="array" ref="I168">+INDEX(L168:Z168,$F$4)</f>
        <v>0.75</v>
      </c>
      <c r="L168" s="20">
        <v>0.75</v>
      </c>
      <c r="M168" s="20">
        <f t="shared" ref="M168:N168" si="72">+$L168*(1-M$10)</f>
        <v>0.675</v>
      </c>
      <c r="N168" s="20">
        <f t="shared" si="72"/>
        <v>0.825</v>
      </c>
      <c r="CJ168" s="43"/>
      <c r="CK168" s="43"/>
      <c r="CL168" s="43"/>
      <c r="CM168" s="43"/>
      <c r="CN168" s="43"/>
      <c r="CO168" s="43"/>
      <c r="CP168" s="43"/>
      <c r="CQ168" s="43"/>
      <c r="CR168" s="43"/>
      <c r="CS168" s="43"/>
      <c r="CT168" s="43"/>
      <c r="CU168" s="43"/>
      <c r="CV168" s="43"/>
      <c r="CW168" s="43"/>
      <c r="CX168" s="43"/>
      <c r="CY168" s="43"/>
      <c r="CZ168" s="43"/>
      <c r="DA168" s="43"/>
      <c r="DB168" s="43"/>
      <c r="DC168" s="43"/>
      <c r="DD168" s="43"/>
      <c r="DE168" s="43"/>
      <c r="DF168" s="43"/>
      <c r="DG168" s="43"/>
      <c r="DH168" s="43"/>
      <c r="DI168" s="43"/>
      <c r="DJ168" s="43"/>
      <c r="DK168" s="43"/>
      <c r="DL168" s="43"/>
      <c r="DM168" s="43"/>
      <c r="DN168" s="43"/>
      <c r="DO168" s="43"/>
      <c r="DP168" s="43"/>
      <c r="DQ168" s="43"/>
    </row>
    <row r="169" ht="14.25" customHeight="1">
      <c r="D169" s="13" t="str">
        <f t="shared" si="70"/>
        <v>Website</v>
      </c>
      <c r="I169" s="38">
        <f t="array" ref="I169">+INDEX(L169:Z169,$F$4)</f>
        <v>0.15</v>
      </c>
      <c r="L169" s="20">
        <v>0.15</v>
      </c>
      <c r="M169" s="20">
        <f t="shared" ref="M169:N169" si="73">+$L169*(1-M$10)</f>
        <v>0.135</v>
      </c>
      <c r="N169" s="20">
        <f t="shared" si="73"/>
        <v>0.165</v>
      </c>
      <c r="CJ169" s="43"/>
      <c r="CK169" s="43"/>
      <c r="CL169" s="43"/>
      <c r="CM169" s="43"/>
      <c r="CN169" s="43"/>
      <c r="CO169" s="43"/>
      <c r="CP169" s="43"/>
      <c r="CQ169" s="43"/>
      <c r="CR169" s="43"/>
      <c r="CS169" s="43"/>
      <c r="CT169" s="43"/>
      <c r="CU169" s="43"/>
      <c r="CV169" s="43"/>
      <c r="CW169" s="43"/>
      <c r="CX169" s="43"/>
      <c r="CY169" s="43"/>
      <c r="CZ169" s="43"/>
      <c r="DA169" s="43"/>
      <c r="DB169" s="43"/>
      <c r="DC169" s="43"/>
      <c r="DD169" s="43"/>
      <c r="DE169" s="43"/>
      <c r="DF169" s="43"/>
      <c r="DG169" s="43"/>
      <c r="DH169" s="43"/>
      <c r="DI169" s="43"/>
      <c r="DJ169" s="43"/>
      <c r="DK169" s="43"/>
      <c r="DL169" s="43"/>
      <c r="DM169" s="43"/>
      <c r="DN169" s="43"/>
      <c r="DO169" s="43"/>
      <c r="DP169" s="43"/>
      <c r="DQ169" s="43"/>
      <c r="DR169" s="43"/>
    </row>
    <row r="170" ht="14.25" customHeight="1">
      <c r="D170" s="13" t="str">
        <f t="shared" si="70"/>
        <v>Conferences/Trade Shows</v>
      </c>
      <c r="I170" s="38">
        <f t="array" ref="I170">+INDEX(L170:Z170,$F$4)</f>
        <v>0.75</v>
      </c>
      <c r="L170" s="20">
        <v>0.75</v>
      </c>
      <c r="M170" s="20">
        <f t="shared" ref="M170:N170" si="74">+$L170*(1-M$10)</f>
        <v>0.675</v>
      </c>
      <c r="N170" s="20">
        <f t="shared" si="74"/>
        <v>0.825</v>
      </c>
      <c r="CJ170" s="43"/>
      <c r="CK170" s="43"/>
      <c r="CL170" s="43"/>
      <c r="CM170" s="43"/>
      <c r="CN170" s="43"/>
      <c r="CO170" s="43"/>
      <c r="CP170" s="43"/>
      <c r="CQ170" s="43"/>
      <c r="CR170" s="43"/>
      <c r="CS170" s="43"/>
      <c r="CT170" s="43"/>
      <c r="CU170" s="43"/>
      <c r="CV170" s="43"/>
      <c r="CW170" s="43"/>
      <c r="CX170" s="43"/>
      <c r="CY170" s="43"/>
      <c r="CZ170" s="43"/>
      <c r="DA170" s="43"/>
      <c r="DB170" s="43"/>
      <c r="DC170" s="43"/>
      <c r="DD170" s="43"/>
      <c r="DE170" s="43"/>
      <c r="DF170" s="43"/>
      <c r="DG170" s="43"/>
      <c r="DH170" s="43"/>
      <c r="DI170" s="43"/>
      <c r="DJ170" s="43"/>
      <c r="DK170" s="43"/>
      <c r="DL170" s="43"/>
      <c r="DM170" s="43"/>
      <c r="DN170" s="43"/>
      <c r="DO170" s="43"/>
      <c r="DP170" s="43"/>
      <c r="DQ170" s="43"/>
      <c r="DR170" s="43"/>
      <c r="DS170" s="43"/>
    </row>
    <row r="171" ht="14.25" customHeight="1">
      <c r="D171" s="13" t="str">
        <f t="shared" si="70"/>
        <v>Professional fees</v>
      </c>
      <c r="I171" s="38">
        <f t="array" ref="I171">+INDEX(L171:Z171,$F$4)</f>
        <v>0.35</v>
      </c>
      <c r="L171" s="20">
        <v>0.35</v>
      </c>
      <c r="M171" s="20">
        <f t="shared" ref="M171:N171" si="75">+$L171*(1-M$10)</f>
        <v>0.315</v>
      </c>
      <c r="N171" s="20">
        <f t="shared" si="75"/>
        <v>0.385</v>
      </c>
      <c r="CJ171" s="43"/>
      <c r="CK171" s="43"/>
      <c r="CL171" s="43"/>
      <c r="CM171" s="43"/>
      <c r="CN171" s="43"/>
      <c r="CO171" s="43"/>
      <c r="CP171" s="43"/>
      <c r="CQ171" s="43"/>
      <c r="CR171" s="43"/>
      <c r="CS171" s="43"/>
      <c r="CT171" s="43"/>
      <c r="CU171" s="43"/>
      <c r="CV171" s="43"/>
      <c r="CW171" s="43"/>
      <c r="CX171" s="43"/>
      <c r="CY171" s="43"/>
      <c r="CZ171" s="43"/>
      <c r="DA171" s="43"/>
      <c r="DB171" s="43"/>
      <c r="DC171" s="43"/>
      <c r="DD171" s="43"/>
      <c r="DE171" s="43"/>
      <c r="DF171" s="43"/>
      <c r="DG171" s="43"/>
      <c r="DH171" s="43"/>
      <c r="DI171" s="43"/>
      <c r="DJ171" s="43"/>
      <c r="DK171" s="43"/>
      <c r="DL171" s="43"/>
      <c r="DM171" s="43"/>
      <c r="DN171" s="43"/>
      <c r="DO171" s="43"/>
      <c r="DP171" s="43"/>
      <c r="DQ171" s="43"/>
      <c r="DR171" s="43"/>
      <c r="DS171" s="43"/>
      <c r="DT171" s="43"/>
    </row>
    <row r="172" ht="14.25" customHeight="1">
      <c r="D172" s="13" t="str">
        <f t="shared" si="70"/>
        <v>Legal</v>
      </c>
      <c r="I172" s="38">
        <f t="array" ref="I172">+INDEX(L172:Z172,$F$4)</f>
        <v>0.15</v>
      </c>
      <c r="L172" s="20">
        <v>0.15</v>
      </c>
      <c r="M172" s="20">
        <f t="shared" ref="M172:N172" si="76">+$L172*(1-M$10)</f>
        <v>0.135</v>
      </c>
      <c r="N172" s="20">
        <f t="shared" si="76"/>
        <v>0.165</v>
      </c>
      <c r="CJ172" s="43"/>
      <c r="CK172" s="43"/>
      <c r="CL172" s="43"/>
      <c r="CM172" s="43"/>
      <c r="CN172" s="43"/>
      <c r="CO172" s="43"/>
      <c r="CP172" s="43"/>
      <c r="CQ172" s="43"/>
      <c r="CR172" s="43"/>
      <c r="CS172" s="43"/>
      <c r="CT172" s="43"/>
      <c r="CU172" s="43"/>
      <c r="CV172" s="43"/>
      <c r="CW172" s="43"/>
      <c r="CX172" s="43"/>
      <c r="CY172" s="43"/>
      <c r="CZ172" s="43"/>
      <c r="DA172" s="43"/>
      <c r="DB172" s="43"/>
      <c r="DC172" s="43"/>
      <c r="DD172" s="43"/>
      <c r="DE172" s="43"/>
      <c r="DF172" s="43"/>
      <c r="DG172" s="43"/>
      <c r="DH172" s="43"/>
      <c r="DI172" s="43"/>
      <c r="DJ172" s="43"/>
      <c r="DK172" s="43"/>
      <c r="DL172" s="43"/>
      <c r="DM172" s="43"/>
      <c r="DN172" s="43"/>
      <c r="DO172" s="43"/>
      <c r="DP172" s="43"/>
      <c r="DQ172" s="43"/>
      <c r="DR172" s="43"/>
      <c r="DS172" s="43"/>
      <c r="DT172" s="43"/>
      <c r="DU172" s="43"/>
    </row>
    <row r="173" ht="14.25" customHeight="1">
      <c r="D173" s="13" t="str">
        <f t="shared" si="70"/>
        <v>Tax and Accounting</v>
      </c>
      <c r="I173" s="38">
        <f t="array" ref="I173">+INDEX(L173:Z173,$F$4)</f>
        <v>0.15</v>
      </c>
      <c r="L173" s="20">
        <v>0.15</v>
      </c>
      <c r="M173" s="20">
        <f t="shared" ref="M173:N173" si="77">+$L173*(1-M$10)</f>
        <v>0.135</v>
      </c>
      <c r="N173" s="20">
        <f t="shared" si="77"/>
        <v>0.165</v>
      </c>
      <c r="CJ173" s="43"/>
      <c r="CK173" s="43"/>
      <c r="CL173" s="43"/>
      <c r="CM173" s="43"/>
      <c r="CN173" s="43"/>
      <c r="CO173" s="43"/>
      <c r="CP173" s="43"/>
      <c r="CQ173" s="43"/>
      <c r="CR173" s="43"/>
      <c r="CS173" s="43"/>
      <c r="CT173" s="43"/>
      <c r="CU173" s="43"/>
      <c r="CV173" s="43"/>
      <c r="CW173" s="43"/>
      <c r="CX173" s="43"/>
      <c r="CY173" s="43"/>
      <c r="CZ173" s="43"/>
      <c r="DA173" s="43"/>
      <c r="DB173" s="43"/>
      <c r="DC173" s="43"/>
      <c r="DD173" s="43"/>
      <c r="DE173" s="43"/>
      <c r="DF173" s="43"/>
      <c r="DG173" s="43"/>
      <c r="DH173" s="43"/>
      <c r="DI173" s="43"/>
      <c r="DJ173" s="43"/>
      <c r="DK173" s="43"/>
      <c r="DL173" s="43"/>
      <c r="DM173" s="43"/>
      <c r="DN173" s="43"/>
      <c r="DO173" s="43"/>
      <c r="DP173" s="43"/>
      <c r="DQ173" s="43"/>
      <c r="DR173" s="43"/>
      <c r="DS173" s="43"/>
      <c r="DT173" s="43"/>
      <c r="DU173" s="43"/>
      <c r="DV173" s="43"/>
    </row>
    <row r="174" ht="14.25" customHeight="1">
      <c r="D174" s="13" t="str">
        <f t="shared" si="70"/>
        <v>Consulting</v>
      </c>
      <c r="I174" s="38">
        <f t="array" ref="I174">+INDEX(L174:Z174,$F$4)</f>
        <v>0.5</v>
      </c>
      <c r="L174" s="20">
        <v>0.5</v>
      </c>
      <c r="M174" s="20">
        <f t="shared" ref="M174:N174" si="78">+$L174*(1-M$10)</f>
        <v>0.45</v>
      </c>
      <c r="N174" s="20">
        <f t="shared" si="78"/>
        <v>0.55</v>
      </c>
      <c r="CJ174" s="43"/>
      <c r="CK174" s="43"/>
      <c r="CL174" s="43"/>
      <c r="CM174" s="43"/>
      <c r="CN174" s="43"/>
      <c r="CO174" s="43"/>
      <c r="CP174" s="43"/>
      <c r="CQ174" s="43"/>
      <c r="CR174" s="43"/>
      <c r="CS174" s="43"/>
      <c r="CT174" s="43"/>
      <c r="CU174" s="43"/>
      <c r="CV174" s="43"/>
      <c r="CW174" s="43"/>
      <c r="CX174" s="43"/>
      <c r="CY174" s="43"/>
      <c r="CZ174" s="43"/>
      <c r="DA174" s="43"/>
      <c r="DB174" s="43"/>
      <c r="DC174" s="43"/>
      <c r="DD174" s="43"/>
      <c r="DE174" s="43"/>
      <c r="DF174" s="43"/>
      <c r="DG174" s="43"/>
      <c r="DH174" s="43"/>
      <c r="DI174" s="43"/>
      <c r="DJ174" s="43"/>
      <c r="DK174" s="43"/>
      <c r="DL174" s="43"/>
      <c r="DM174" s="43"/>
      <c r="DN174" s="43"/>
      <c r="DO174" s="43"/>
      <c r="DP174" s="43"/>
      <c r="DQ174" s="43"/>
      <c r="DR174" s="43"/>
      <c r="DS174" s="43"/>
      <c r="DT174" s="43"/>
      <c r="DU174" s="43"/>
      <c r="DV174" s="43"/>
      <c r="DW174" s="43"/>
    </row>
    <row r="175" ht="14.25" customHeight="1">
      <c r="D175" s="13" t="str">
        <f t="shared" si="70"/>
        <v>Insurance</v>
      </c>
      <c r="I175" s="38">
        <f t="array" ref="I175">+INDEX(L175:Z175,$F$4)</f>
        <v>0.15</v>
      </c>
      <c r="L175" s="20">
        <v>0.15</v>
      </c>
      <c r="M175" s="20">
        <f t="shared" ref="M175:N175" si="79">+$L175*(1-M$10)</f>
        <v>0.135</v>
      </c>
      <c r="N175" s="20">
        <f t="shared" si="79"/>
        <v>0.165</v>
      </c>
      <c r="CJ175" s="43"/>
      <c r="CK175" s="43"/>
      <c r="CL175" s="43"/>
      <c r="CM175" s="43"/>
      <c r="CN175" s="43"/>
      <c r="CO175" s="43"/>
      <c r="CP175" s="43"/>
      <c r="CQ175" s="43"/>
      <c r="CR175" s="43"/>
      <c r="CS175" s="43"/>
      <c r="CT175" s="43"/>
      <c r="CU175" s="43"/>
      <c r="CV175" s="43"/>
      <c r="CW175" s="43"/>
      <c r="CX175" s="43"/>
      <c r="CY175" s="43"/>
      <c r="CZ175" s="43"/>
      <c r="DA175" s="43"/>
      <c r="DB175" s="43"/>
      <c r="DC175" s="43"/>
      <c r="DD175" s="43"/>
      <c r="DE175" s="43"/>
      <c r="DF175" s="43"/>
      <c r="DG175" s="43"/>
      <c r="DH175" s="43"/>
      <c r="DI175" s="43"/>
      <c r="DJ175" s="43"/>
      <c r="DK175" s="43"/>
      <c r="DL175" s="43"/>
      <c r="DM175" s="43"/>
      <c r="DN175" s="43"/>
      <c r="DO175" s="43"/>
      <c r="DP175" s="43"/>
      <c r="DQ175" s="43"/>
      <c r="DR175" s="43"/>
      <c r="DS175" s="43"/>
      <c r="DT175" s="43"/>
      <c r="DU175" s="43"/>
      <c r="DV175" s="43"/>
      <c r="DW175" s="43"/>
      <c r="DX175" s="43"/>
    </row>
    <row r="176" ht="14.25" customHeight="1">
      <c r="D176" s="13" t="str">
        <f t="shared" si="70"/>
        <v>Occupancy</v>
      </c>
      <c r="I176" s="38">
        <f t="array" ref="I176">+INDEX(L176:Z176,$F$4)</f>
        <v>0.25</v>
      </c>
      <c r="L176" s="20">
        <v>0.25</v>
      </c>
      <c r="M176" s="20">
        <f t="shared" ref="M176:N176" si="80">+$L176*(1-M$10)</f>
        <v>0.225</v>
      </c>
      <c r="N176" s="20">
        <f t="shared" si="80"/>
        <v>0.275</v>
      </c>
      <c r="CJ176" s="43"/>
      <c r="CK176" s="43"/>
      <c r="CL176" s="43"/>
      <c r="CM176" s="43"/>
      <c r="CN176" s="43"/>
      <c r="CO176" s="43"/>
      <c r="CP176" s="43"/>
      <c r="CQ176" s="43"/>
      <c r="CR176" s="43"/>
      <c r="CS176" s="43"/>
      <c r="CT176" s="43"/>
      <c r="CU176" s="43"/>
      <c r="CV176" s="43"/>
      <c r="CW176" s="43"/>
      <c r="CX176" s="43"/>
      <c r="CY176" s="43"/>
      <c r="CZ176" s="43"/>
      <c r="DA176" s="43"/>
      <c r="DB176" s="43"/>
      <c r="DC176" s="43"/>
      <c r="DD176" s="43"/>
      <c r="DE176" s="43"/>
      <c r="DF176" s="43"/>
      <c r="DG176" s="43"/>
      <c r="DH176" s="43"/>
      <c r="DI176" s="43"/>
      <c r="DJ176" s="43"/>
      <c r="DK176" s="43"/>
      <c r="DL176" s="43"/>
      <c r="DM176" s="43"/>
      <c r="DN176" s="43"/>
      <c r="DO176" s="43"/>
      <c r="DP176" s="43"/>
      <c r="DQ176" s="43"/>
      <c r="DR176" s="43"/>
      <c r="DS176" s="43"/>
      <c r="DT176" s="43"/>
      <c r="DU176" s="43"/>
      <c r="DV176" s="43"/>
      <c r="DW176" s="43"/>
      <c r="DX176" s="43"/>
    </row>
    <row r="177" ht="14.25" customHeight="1">
      <c r="D177" s="13" t="str">
        <f t="shared" si="70"/>
        <v>Other</v>
      </c>
      <c r="I177" s="38">
        <f t="array" ref="I177">+INDEX(L177:Z177,$F$4)</f>
        <v>0.5</v>
      </c>
      <c r="L177" s="20">
        <v>0.5</v>
      </c>
      <c r="M177" s="20">
        <f t="shared" ref="M177:N177" si="81">+$L177*(1-M$10)</f>
        <v>0.45</v>
      </c>
      <c r="N177" s="20">
        <f t="shared" si="81"/>
        <v>0.55</v>
      </c>
      <c r="CJ177" s="43"/>
      <c r="CK177" s="43"/>
      <c r="CL177" s="43"/>
      <c r="CM177" s="43"/>
      <c r="CN177" s="43"/>
      <c r="CO177" s="43"/>
      <c r="CP177" s="43"/>
      <c r="CQ177" s="43"/>
      <c r="CR177" s="43"/>
      <c r="CS177" s="43"/>
      <c r="CT177" s="43"/>
      <c r="CU177" s="43"/>
      <c r="CV177" s="43"/>
      <c r="CW177" s="43"/>
      <c r="CX177" s="43"/>
      <c r="CY177" s="43"/>
      <c r="CZ177" s="43"/>
      <c r="DA177" s="43"/>
      <c r="DB177" s="43"/>
      <c r="DC177" s="43"/>
      <c r="DD177" s="43"/>
      <c r="DE177" s="43"/>
      <c r="DF177" s="43"/>
      <c r="DG177" s="43"/>
      <c r="DH177" s="43"/>
      <c r="DI177" s="43"/>
      <c r="DJ177" s="43"/>
      <c r="DK177" s="43"/>
      <c r="DL177" s="43"/>
      <c r="DM177" s="43"/>
      <c r="DN177" s="43"/>
      <c r="DO177" s="43"/>
      <c r="DP177" s="43"/>
      <c r="DQ177" s="43"/>
      <c r="DR177" s="43"/>
      <c r="DS177" s="43"/>
      <c r="DT177" s="43"/>
      <c r="DU177" s="43"/>
      <c r="DV177" s="43"/>
      <c r="DW177" s="43"/>
      <c r="DX177" s="43"/>
      <c r="DY177" s="43"/>
    </row>
    <row r="178" ht="14.25" customHeight="1">
      <c r="I178" s="11"/>
      <c r="L178" s="1"/>
      <c r="M178" s="1"/>
      <c r="N178" s="1"/>
      <c r="CJ178" s="43"/>
      <c r="CK178" s="43"/>
      <c r="CL178" s="43"/>
      <c r="CM178" s="43"/>
      <c r="CN178" s="43"/>
      <c r="CO178" s="43"/>
      <c r="CP178" s="43"/>
      <c r="CQ178" s="43"/>
      <c r="CR178" s="43"/>
      <c r="CS178" s="43"/>
      <c r="CT178" s="43"/>
      <c r="CU178" s="43"/>
      <c r="CV178" s="43"/>
      <c r="CW178" s="43"/>
      <c r="CX178" s="43"/>
      <c r="CY178" s="43"/>
      <c r="CZ178" s="43"/>
      <c r="DA178" s="43"/>
      <c r="DB178" s="43"/>
      <c r="DC178" s="43"/>
      <c r="DD178" s="43"/>
      <c r="DE178" s="43"/>
      <c r="DF178" s="43"/>
      <c r="DG178" s="43"/>
      <c r="DH178" s="43"/>
      <c r="DI178" s="43"/>
      <c r="DJ178" s="43"/>
      <c r="DK178" s="43"/>
      <c r="DL178" s="43"/>
      <c r="DM178" s="43"/>
      <c r="DN178" s="43"/>
      <c r="DO178" s="43"/>
      <c r="DP178" s="43"/>
      <c r="DQ178" s="43"/>
      <c r="DR178" s="43"/>
      <c r="DS178" s="43"/>
      <c r="DT178" s="43"/>
      <c r="DU178" s="43"/>
      <c r="DV178" s="43"/>
      <c r="DW178" s="43"/>
      <c r="DX178" s="43"/>
      <c r="DY178" s="43"/>
      <c r="DZ178" s="43"/>
    </row>
    <row r="179" ht="14.25" customHeight="1">
      <c r="C179" s="13" t="s">
        <v>99</v>
      </c>
      <c r="I179" s="38">
        <f t="array" ref="I179">+INDEX(L179:Z179,$F$4)</f>
        <v>0.1</v>
      </c>
      <c r="L179" s="20">
        <v>0.1</v>
      </c>
      <c r="M179" s="20">
        <v>0.05</v>
      </c>
      <c r="N179" s="20">
        <v>0.15</v>
      </c>
      <c r="CJ179" s="43"/>
      <c r="CK179" s="43"/>
      <c r="CL179" s="43"/>
      <c r="CM179" s="43"/>
      <c r="CN179" s="43"/>
      <c r="CO179" s="43"/>
      <c r="CP179" s="43"/>
      <c r="CQ179" s="43"/>
      <c r="CR179" s="43"/>
      <c r="CS179" s="43"/>
      <c r="CT179" s="43"/>
      <c r="CU179" s="43"/>
      <c r="CV179" s="43"/>
      <c r="CW179" s="43"/>
      <c r="CX179" s="43"/>
      <c r="CY179" s="43"/>
      <c r="CZ179" s="43"/>
      <c r="DA179" s="43"/>
      <c r="DB179" s="43"/>
      <c r="DC179" s="43"/>
      <c r="DD179" s="43"/>
      <c r="DE179" s="43"/>
      <c r="DF179" s="43"/>
      <c r="DG179" s="43"/>
      <c r="DH179" s="43"/>
      <c r="DI179" s="43"/>
      <c r="DJ179" s="43"/>
      <c r="DK179" s="43"/>
      <c r="DL179" s="43"/>
      <c r="DM179" s="43"/>
      <c r="DN179" s="43"/>
      <c r="DO179" s="43"/>
      <c r="DP179" s="43"/>
      <c r="DQ179" s="43"/>
      <c r="DR179" s="43"/>
      <c r="DS179" s="43"/>
      <c r="DT179" s="43"/>
      <c r="DU179" s="43"/>
      <c r="DV179" s="43"/>
      <c r="DW179" s="43"/>
      <c r="DX179" s="43"/>
      <c r="DY179" s="43"/>
      <c r="DZ179" s="43"/>
    </row>
    <row r="180" ht="14.25" customHeight="1">
      <c r="C180" s="13" t="s">
        <v>100</v>
      </c>
      <c r="I180" s="38">
        <f t="array" ref="I180">+INDEX(L180:Z180,$F$4)</f>
        <v>0.25</v>
      </c>
      <c r="L180" s="20">
        <v>0.25</v>
      </c>
      <c r="M180" s="20">
        <v>0.25</v>
      </c>
      <c r="N180" s="20">
        <v>0.25</v>
      </c>
      <c r="CJ180" s="43"/>
      <c r="CK180" s="43"/>
      <c r="CL180" s="43"/>
      <c r="CM180" s="43"/>
      <c r="CN180" s="43"/>
      <c r="CO180" s="43"/>
      <c r="CP180" s="43"/>
      <c r="CQ180" s="43"/>
      <c r="CR180" s="43"/>
      <c r="CS180" s="43"/>
      <c r="CT180" s="43"/>
      <c r="CU180" s="43"/>
      <c r="CV180" s="43"/>
      <c r="CW180" s="43"/>
      <c r="CX180" s="43"/>
      <c r="CY180" s="43"/>
      <c r="CZ180" s="43"/>
      <c r="DA180" s="43"/>
      <c r="DB180" s="43"/>
      <c r="DC180" s="43"/>
      <c r="DD180" s="43"/>
      <c r="DE180" s="43"/>
      <c r="DF180" s="43"/>
      <c r="DG180" s="43"/>
      <c r="DH180" s="43"/>
      <c r="DI180" s="43"/>
      <c r="DJ180" s="43"/>
      <c r="DK180" s="43"/>
      <c r="DL180" s="43"/>
      <c r="DM180" s="43"/>
      <c r="DN180" s="43"/>
      <c r="DO180" s="43"/>
      <c r="DP180" s="43"/>
      <c r="DQ180" s="43"/>
      <c r="DR180" s="43"/>
      <c r="DS180" s="43"/>
      <c r="DT180" s="43"/>
      <c r="DU180" s="43"/>
      <c r="DV180" s="43"/>
      <c r="DW180" s="43"/>
      <c r="DX180" s="43"/>
      <c r="DY180" s="43"/>
      <c r="DZ180" s="43"/>
    </row>
    <row r="181" ht="14.25" customHeight="1">
      <c r="I181" s="11"/>
      <c r="L181" s="1"/>
      <c r="M181" s="1"/>
      <c r="N181" s="1"/>
      <c r="CJ181" s="43"/>
      <c r="CK181" s="43"/>
      <c r="CL181" s="43"/>
      <c r="CM181" s="43"/>
      <c r="CN181" s="43"/>
      <c r="CO181" s="43"/>
      <c r="CP181" s="43"/>
      <c r="CQ181" s="43"/>
      <c r="CR181" s="43"/>
      <c r="CS181" s="43"/>
      <c r="CT181" s="43"/>
      <c r="CU181" s="43"/>
      <c r="CV181" s="43"/>
      <c r="CW181" s="43"/>
      <c r="CX181" s="43"/>
      <c r="CY181" s="43"/>
      <c r="CZ181" s="43"/>
      <c r="DA181" s="43"/>
      <c r="DB181" s="43"/>
      <c r="DC181" s="43"/>
      <c r="DD181" s="43"/>
      <c r="DE181" s="43"/>
      <c r="DF181" s="43"/>
      <c r="DG181" s="43"/>
      <c r="DH181" s="43"/>
      <c r="DI181" s="43"/>
      <c r="DJ181" s="43"/>
      <c r="DK181" s="43"/>
      <c r="DL181" s="43"/>
      <c r="DM181" s="43"/>
      <c r="DN181" s="43"/>
      <c r="DO181" s="43"/>
      <c r="DP181" s="43"/>
      <c r="DQ181" s="43"/>
      <c r="DR181" s="43"/>
      <c r="DS181" s="43"/>
      <c r="DT181" s="43"/>
      <c r="DU181" s="43"/>
      <c r="DV181" s="43"/>
      <c r="DW181" s="43"/>
      <c r="DX181" s="43"/>
      <c r="DY181" s="43"/>
      <c r="DZ181" s="43"/>
    </row>
    <row r="182" ht="14.25" customHeight="1">
      <c r="B182" s="11" t="s">
        <v>101</v>
      </c>
      <c r="I182" s="11"/>
      <c r="L182" s="1"/>
      <c r="M182" s="1"/>
      <c r="N182" s="1"/>
      <c r="CJ182" s="43"/>
      <c r="CK182" s="43"/>
      <c r="CL182" s="43"/>
      <c r="CM182" s="43"/>
      <c r="CN182" s="43"/>
      <c r="CO182" s="43"/>
      <c r="CP182" s="43"/>
      <c r="CQ182" s="43"/>
      <c r="CR182" s="43"/>
      <c r="CS182" s="43"/>
      <c r="CT182" s="43"/>
      <c r="CU182" s="43"/>
      <c r="CV182" s="43"/>
      <c r="CW182" s="43"/>
      <c r="CX182" s="43"/>
      <c r="CY182" s="43"/>
      <c r="CZ182" s="43"/>
      <c r="DA182" s="43"/>
      <c r="DB182" s="43"/>
      <c r="DC182" s="43"/>
      <c r="DD182" s="43"/>
      <c r="DE182" s="43"/>
      <c r="DF182" s="43"/>
      <c r="DG182" s="43"/>
      <c r="DH182" s="43"/>
      <c r="DI182" s="43"/>
      <c r="DJ182" s="43"/>
      <c r="DK182" s="43"/>
      <c r="DL182" s="43"/>
      <c r="DM182" s="43"/>
      <c r="DN182" s="43"/>
      <c r="DO182" s="43"/>
      <c r="DP182" s="43"/>
      <c r="DQ182" s="43"/>
      <c r="DR182" s="43"/>
      <c r="DS182" s="43"/>
      <c r="DT182" s="43"/>
      <c r="DU182" s="43"/>
      <c r="DV182" s="43"/>
      <c r="DW182" s="43"/>
      <c r="DX182" s="43"/>
      <c r="DY182" s="43"/>
      <c r="DZ182" s="43"/>
      <c r="EA182" s="43"/>
    </row>
    <row r="183" ht="14.25" customHeight="1">
      <c r="C183" s="13" t="s">
        <v>102</v>
      </c>
      <c r="I183" s="58">
        <f t="array" ref="I183">+INDEX(L183:Z183,$F$4)</f>
        <v>46023</v>
      </c>
      <c r="J183" s="59"/>
      <c r="K183" s="59"/>
      <c r="L183" s="60">
        <v>46023.0</v>
      </c>
      <c r="M183" s="60">
        <v>46023.0</v>
      </c>
      <c r="N183" s="60">
        <v>46023.0</v>
      </c>
      <c r="CJ183" s="43"/>
      <c r="CK183" s="43"/>
      <c r="CL183" s="43"/>
      <c r="CM183" s="43"/>
      <c r="CN183" s="43"/>
      <c r="CO183" s="43"/>
      <c r="CP183" s="43"/>
      <c r="CQ183" s="43"/>
      <c r="CR183" s="43"/>
      <c r="CS183" s="43"/>
      <c r="CT183" s="43"/>
      <c r="CU183" s="43"/>
      <c r="CV183" s="43"/>
      <c r="CW183" s="43"/>
      <c r="CX183" s="43"/>
      <c r="CY183" s="43"/>
      <c r="CZ183" s="43"/>
      <c r="DA183" s="43"/>
      <c r="DB183" s="43"/>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A183" s="43"/>
      <c r="EB183" s="43"/>
    </row>
    <row r="184" ht="14.25" customHeight="1">
      <c r="C184" s="13" t="s">
        <v>102</v>
      </c>
      <c r="I184" s="36">
        <f t="array" ref="I184">+INDEX(L184:Z184,$F$4)</f>
        <v>1500000</v>
      </c>
      <c r="L184" s="37">
        <v>1500000.0</v>
      </c>
      <c r="M184" s="37">
        <v>2500000.0</v>
      </c>
      <c r="N184" s="37">
        <v>1000000.0</v>
      </c>
      <c r="P184" s="37"/>
      <c r="CJ184" s="43"/>
      <c r="CK184" s="43"/>
      <c r="CL184" s="43"/>
      <c r="CM184" s="43"/>
      <c r="CN184" s="43"/>
      <c r="CO184" s="43"/>
      <c r="CP184" s="43"/>
      <c r="CQ184" s="43"/>
      <c r="CR184" s="43"/>
      <c r="CS184" s="43"/>
      <c r="CT184" s="43"/>
      <c r="CU184" s="43"/>
      <c r="CV184" s="43"/>
      <c r="CW184" s="43"/>
      <c r="CX184" s="43"/>
      <c r="CY184" s="43"/>
      <c r="CZ184" s="43"/>
      <c r="DA184" s="43"/>
      <c r="DB184" s="43"/>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A184" s="43"/>
      <c r="EB184" s="43"/>
      <c r="EC184" s="43"/>
    </row>
    <row r="185" ht="14.25" customHeight="1">
      <c r="C185" s="13" t="s">
        <v>103</v>
      </c>
      <c r="I185" s="36">
        <f t="array" ref="I185">+INDEX(L185:Z185,$F$4)</f>
        <v>10500000</v>
      </c>
      <c r="L185" s="37">
        <f t="shared" ref="L185:N185" si="82">+L184*7</f>
        <v>10500000</v>
      </c>
      <c r="M185" s="37">
        <f t="shared" si="82"/>
        <v>17500000</v>
      </c>
      <c r="N185" s="37">
        <f t="shared" si="82"/>
        <v>7000000</v>
      </c>
      <c r="P185" s="48"/>
      <c r="CJ185" s="43"/>
      <c r="CK185" s="43"/>
      <c r="CL185" s="43"/>
      <c r="CM185" s="43"/>
      <c r="CN185" s="43"/>
      <c r="CO185" s="43"/>
      <c r="CP185" s="43"/>
      <c r="CQ185" s="43"/>
      <c r="CR185" s="43"/>
      <c r="CS185" s="43"/>
      <c r="CT185" s="43"/>
      <c r="CU185" s="43"/>
      <c r="CV185" s="43"/>
      <c r="CW185" s="43"/>
      <c r="CX185" s="43"/>
      <c r="CY185" s="43"/>
      <c r="CZ185" s="43"/>
      <c r="DA185" s="43"/>
      <c r="DB185" s="43"/>
      <c r="DC185" s="43"/>
      <c r="DD185" s="43"/>
      <c r="DE185" s="43"/>
      <c r="DF185" s="43"/>
      <c r="DG185" s="43"/>
      <c r="DH185" s="43"/>
      <c r="DI185" s="43"/>
      <c r="DJ185" s="43"/>
      <c r="DK185" s="43"/>
      <c r="DL185" s="43"/>
      <c r="DM185" s="43"/>
      <c r="DN185" s="43"/>
      <c r="DO185" s="43"/>
      <c r="DP185" s="43"/>
      <c r="DQ185" s="43"/>
      <c r="DR185" s="43"/>
      <c r="DS185" s="43"/>
      <c r="DT185" s="43"/>
      <c r="DU185" s="43"/>
      <c r="DV185" s="43"/>
      <c r="DW185" s="43"/>
      <c r="DX185" s="43"/>
      <c r="DY185" s="43"/>
      <c r="DZ185" s="43"/>
      <c r="EA185" s="43"/>
      <c r="EB185" s="43"/>
      <c r="EC185" s="43"/>
      <c r="ED185" s="43"/>
    </row>
    <row r="186" ht="14.25" customHeight="1">
      <c r="I186" s="11"/>
      <c r="L186" s="35">
        <f>+L184/(L184+L185)</f>
        <v>0.125</v>
      </c>
      <c r="M186" s="1"/>
      <c r="N186" s="1"/>
      <c r="CJ186" s="43"/>
      <c r="CK186" s="43"/>
      <c r="CL186" s="43"/>
      <c r="CM186" s="43"/>
      <c r="CN186" s="43"/>
      <c r="CO186" s="43"/>
      <c r="CP186" s="43"/>
      <c r="CQ186" s="43"/>
      <c r="CR186" s="43"/>
      <c r="CS186" s="43"/>
      <c r="CT186" s="43"/>
      <c r="CU186" s="43"/>
      <c r="CV186" s="43"/>
      <c r="CW186" s="43"/>
      <c r="CX186" s="43"/>
      <c r="CY186" s="43"/>
      <c r="CZ186" s="43"/>
      <c r="DA186" s="43"/>
      <c r="DB186" s="43"/>
      <c r="DC186" s="43"/>
      <c r="DD186" s="43"/>
      <c r="DE186" s="43"/>
      <c r="DF186" s="43"/>
      <c r="DG186" s="43"/>
      <c r="DH186" s="43"/>
      <c r="DI186" s="43"/>
      <c r="DJ186" s="43"/>
      <c r="DK186" s="43"/>
      <c r="DL186" s="43"/>
      <c r="DM186" s="43"/>
      <c r="DN186" s="43"/>
      <c r="DO186" s="43"/>
      <c r="DP186" s="43"/>
      <c r="DQ186" s="43"/>
      <c r="DR186" s="43"/>
      <c r="DS186" s="43"/>
      <c r="DT186" s="43"/>
      <c r="DU186" s="43"/>
      <c r="DV186" s="43"/>
      <c r="DW186" s="43"/>
      <c r="DX186" s="43"/>
      <c r="DY186" s="43"/>
      <c r="DZ186" s="43"/>
      <c r="EA186" s="43"/>
      <c r="EB186" s="43"/>
      <c r="EC186" s="43"/>
      <c r="ED186" s="43"/>
      <c r="EE186" s="43"/>
    </row>
    <row r="187" ht="14.25" customHeight="1">
      <c r="C187" s="13" t="s">
        <v>104</v>
      </c>
      <c r="I187" s="11"/>
      <c r="L187" s="1"/>
      <c r="M187" s="1"/>
      <c r="N187" s="1"/>
    </row>
    <row r="188" ht="14.25" customHeight="1">
      <c r="D188" s="13" t="s">
        <v>105</v>
      </c>
      <c r="I188" s="61">
        <f t="array" ref="I188">+INDEX(L188:Z188,$F$4)</f>
        <v>7</v>
      </c>
      <c r="J188" s="62"/>
      <c r="K188" s="62"/>
      <c r="L188" s="63">
        <v>7.0</v>
      </c>
      <c r="M188" s="63">
        <v>9.0</v>
      </c>
      <c r="N188" s="63">
        <v>9.0</v>
      </c>
    </row>
    <row r="189" ht="14.25" customHeight="1">
      <c r="D189" s="13" t="s">
        <v>106</v>
      </c>
      <c r="I189" s="38">
        <f t="array" ref="I189">+INDEX(L189:Z189,$F$4)</f>
        <v>0.1</v>
      </c>
      <c r="L189" s="20">
        <v>0.1</v>
      </c>
      <c r="M189" s="20">
        <v>0.1</v>
      </c>
      <c r="N189" s="20">
        <v>0.1</v>
      </c>
    </row>
    <row r="190" ht="14.25" customHeight="1">
      <c r="I190" s="11"/>
      <c r="L190" s="1"/>
      <c r="M190" s="1"/>
      <c r="N190" s="1"/>
    </row>
    <row r="191" ht="14.25" customHeight="1">
      <c r="I191" s="11"/>
      <c r="L191" s="1"/>
      <c r="M191" s="1"/>
      <c r="N191" s="1"/>
    </row>
    <row r="192" ht="14.25" customHeight="1">
      <c r="I192" s="11"/>
      <c r="L192" s="1"/>
      <c r="M192" s="1"/>
      <c r="N192" s="1"/>
    </row>
    <row r="193" ht="14.25" customHeight="1">
      <c r="I193" s="11"/>
      <c r="L193" s="1"/>
      <c r="M193" s="1"/>
      <c r="N193" s="1"/>
    </row>
    <row r="194" ht="14.25" customHeight="1">
      <c r="I194" s="11"/>
      <c r="L194" s="1"/>
      <c r="M194" s="1"/>
      <c r="N194" s="1"/>
    </row>
    <row r="195" ht="14.25" customHeight="1">
      <c r="I195" s="11"/>
      <c r="L195" s="1"/>
      <c r="M195" s="1"/>
      <c r="N195" s="1"/>
    </row>
    <row r="196" ht="14.25" customHeight="1">
      <c r="I196" s="11"/>
      <c r="L196" s="1"/>
      <c r="M196" s="1"/>
      <c r="N196" s="1"/>
    </row>
    <row r="197" ht="14.25" customHeight="1">
      <c r="I197" s="11"/>
      <c r="L197" s="1"/>
      <c r="M197" s="1"/>
      <c r="N197" s="1"/>
    </row>
    <row r="198" ht="14.25" customHeight="1">
      <c r="I198" s="11"/>
      <c r="L198" s="1"/>
      <c r="M198" s="1"/>
      <c r="N198" s="1"/>
    </row>
    <row r="199" ht="14.25" customHeight="1">
      <c r="I199" s="11"/>
      <c r="L199" s="1"/>
      <c r="M199" s="1"/>
      <c r="N199" s="1"/>
    </row>
    <row r="200" ht="14.25" customHeight="1">
      <c r="I200" s="11"/>
      <c r="L200" s="1"/>
      <c r="M200" s="1"/>
      <c r="N200" s="1"/>
    </row>
    <row r="201" ht="14.25" customHeight="1">
      <c r="I201" s="11"/>
      <c r="L201" s="1"/>
      <c r="M201" s="1"/>
      <c r="N201" s="1"/>
    </row>
    <row r="202" ht="14.25" customHeight="1">
      <c r="I202" s="11"/>
      <c r="L202" s="1"/>
      <c r="M202" s="1"/>
      <c r="N202" s="1"/>
      <c r="CJ202" s="43"/>
    </row>
    <row r="203" ht="14.25" customHeight="1">
      <c r="I203" s="11"/>
      <c r="L203" s="1"/>
      <c r="M203" s="1"/>
      <c r="N203" s="1"/>
      <c r="CJ203" s="43"/>
      <c r="CK203" s="43"/>
    </row>
    <row r="204" ht="14.25" customHeight="1">
      <c r="I204" s="11"/>
      <c r="L204" s="1"/>
      <c r="M204" s="1"/>
      <c r="N204" s="1"/>
      <c r="CJ204" s="43"/>
      <c r="CK204" s="43"/>
      <c r="CL204" s="43"/>
    </row>
    <row r="205" ht="14.25" customHeight="1">
      <c r="I205" s="11"/>
      <c r="L205" s="1"/>
      <c r="M205" s="1"/>
      <c r="N205" s="1"/>
      <c r="CJ205" s="43"/>
      <c r="CK205" s="43"/>
      <c r="CL205" s="43"/>
      <c r="CM205" s="43"/>
    </row>
    <row r="206" ht="14.25" customHeight="1">
      <c r="I206" s="11"/>
      <c r="L206" s="1"/>
      <c r="M206" s="1"/>
      <c r="N206" s="1"/>
      <c r="CJ206" s="43"/>
      <c r="CK206" s="43"/>
      <c r="CL206" s="43"/>
      <c r="CM206" s="43"/>
      <c r="CN206" s="43"/>
    </row>
    <row r="207" ht="14.25" customHeight="1">
      <c r="I207" s="11"/>
      <c r="L207" s="1"/>
      <c r="M207" s="1"/>
      <c r="N207" s="1"/>
      <c r="CJ207" s="43"/>
      <c r="CK207" s="43"/>
      <c r="CL207" s="43"/>
      <c r="CM207" s="43"/>
      <c r="CN207" s="43"/>
      <c r="CO207" s="43"/>
    </row>
    <row r="208" ht="14.25" customHeight="1">
      <c r="I208" s="11"/>
      <c r="L208" s="1"/>
      <c r="M208" s="1"/>
      <c r="N208" s="1"/>
      <c r="CJ208" s="43"/>
      <c r="CK208" s="43"/>
      <c r="CL208" s="43"/>
      <c r="CM208" s="43"/>
      <c r="CN208" s="43"/>
      <c r="CO208" s="43"/>
      <c r="CP208" s="43"/>
    </row>
    <row r="209" ht="14.25" customHeight="1">
      <c r="I209" s="11"/>
      <c r="L209" s="1"/>
      <c r="M209" s="1"/>
      <c r="N209" s="1"/>
      <c r="CJ209" s="43"/>
      <c r="CK209" s="43"/>
      <c r="CL209" s="43"/>
      <c r="CM209" s="43"/>
      <c r="CN209" s="43"/>
      <c r="CO209" s="43"/>
      <c r="CP209" s="43"/>
      <c r="CQ209" s="43"/>
    </row>
    <row r="210" ht="14.25" customHeight="1">
      <c r="I210" s="11"/>
      <c r="L210" s="1"/>
      <c r="M210" s="1"/>
      <c r="N210" s="1"/>
      <c r="CJ210" s="43"/>
      <c r="CK210" s="43"/>
      <c r="CL210" s="43"/>
      <c r="CM210" s="43"/>
      <c r="CN210" s="43"/>
      <c r="CO210" s="43"/>
      <c r="CP210" s="43"/>
      <c r="CQ210" s="43"/>
      <c r="CR210" s="43"/>
    </row>
    <row r="211" ht="14.25" customHeight="1">
      <c r="I211" s="11"/>
      <c r="L211" s="1"/>
      <c r="M211" s="1"/>
      <c r="N211" s="1"/>
      <c r="CJ211" s="43"/>
      <c r="CK211" s="43"/>
      <c r="CL211" s="43"/>
      <c r="CM211" s="43"/>
      <c r="CN211" s="43"/>
      <c r="CO211" s="43"/>
      <c r="CP211" s="43"/>
      <c r="CQ211" s="43"/>
      <c r="CR211" s="43"/>
      <c r="CS211" s="43"/>
    </row>
    <row r="212" ht="14.25" customHeight="1">
      <c r="I212" s="11"/>
      <c r="L212" s="1"/>
      <c r="M212" s="1"/>
      <c r="N212" s="1"/>
      <c r="CJ212" s="43"/>
      <c r="CK212" s="43"/>
      <c r="CL212" s="43"/>
      <c r="CM212" s="43"/>
      <c r="CN212" s="43"/>
      <c r="CO212" s="43"/>
      <c r="CP212" s="43"/>
      <c r="CQ212" s="43"/>
      <c r="CR212" s="43"/>
      <c r="CS212" s="43"/>
      <c r="CT212" s="43"/>
    </row>
    <row r="213" ht="14.25" customHeight="1">
      <c r="I213" s="11"/>
      <c r="L213" s="1"/>
      <c r="M213" s="1"/>
      <c r="N213" s="1"/>
      <c r="CJ213" s="43"/>
      <c r="CK213" s="43"/>
      <c r="CL213" s="43"/>
      <c r="CM213" s="43"/>
      <c r="CN213" s="43"/>
      <c r="CO213" s="43"/>
      <c r="CP213" s="43"/>
      <c r="CQ213" s="43"/>
      <c r="CR213" s="43"/>
      <c r="CS213" s="43"/>
      <c r="CT213" s="43"/>
      <c r="CU213" s="43"/>
    </row>
    <row r="214" ht="14.25" customHeight="1">
      <c r="I214" s="11"/>
      <c r="L214" s="1"/>
      <c r="M214" s="1"/>
      <c r="N214" s="1"/>
      <c r="CJ214" s="43"/>
      <c r="CK214" s="43"/>
      <c r="CL214" s="43"/>
      <c r="CM214" s="43"/>
      <c r="CN214" s="43"/>
      <c r="CO214" s="43"/>
      <c r="CP214" s="43"/>
      <c r="CQ214" s="43"/>
      <c r="CR214" s="43"/>
      <c r="CS214" s="43"/>
      <c r="CT214" s="43"/>
      <c r="CU214" s="43"/>
      <c r="CV214" s="43"/>
    </row>
    <row r="215" ht="14.25" customHeight="1">
      <c r="I215" s="11"/>
      <c r="L215" s="1"/>
      <c r="M215" s="1"/>
      <c r="N215" s="1"/>
      <c r="CJ215" s="43"/>
      <c r="CK215" s="43"/>
      <c r="CL215" s="43"/>
      <c r="CM215" s="43"/>
      <c r="CN215" s="43"/>
      <c r="CO215" s="43"/>
      <c r="CP215" s="43"/>
      <c r="CQ215" s="43"/>
      <c r="CR215" s="43"/>
      <c r="CS215" s="43"/>
      <c r="CT215" s="43"/>
      <c r="CU215" s="43"/>
      <c r="CV215" s="43"/>
      <c r="CW215" s="43"/>
    </row>
    <row r="216" ht="14.25" customHeight="1">
      <c r="I216" s="11"/>
      <c r="L216" s="1"/>
      <c r="M216" s="1"/>
      <c r="N216" s="1"/>
      <c r="CJ216" s="43"/>
      <c r="CK216" s="43"/>
      <c r="CL216" s="43"/>
      <c r="CM216" s="43"/>
      <c r="CN216" s="43"/>
      <c r="CO216" s="43"/>
      <c r="CP216" s="43"/>
      <c r="CQ216" s="43"/>
      <c r="CR216" s="43"/>
      <c r="CS216" s="43"/>
      <c r="CT216" s="43"/>
      <c r="CU216" s="43"/>
      <c r="CV216" s="43"/>
      <c r="CW216" s="43"/>
      <c r="CX216" s="43"/>
    </row>
    <row r="217" ht="14.25" customHeight="1">
      <c r="I217" s="11"/>
      <c r="L217" s="1"/>
      <c r="M217" s="1"/>
      <c r="N217" s="1"/>
      <c r="CJ217" s="43"/>
      <c r="CK217" s="43"/>
      <c r="CL217" s="43"/>
      <c r="CM217" s="43"/>
      <c r="CN217" s="43"/>
      <c r="CO217" s="43"/>
      <c r="CP217" s="43"/>
      <c r="CQ217" s="43"/>
      <c r="CR217" s="43"/>
      <c r="CS217" s="43"/>
      <c r="CT217" s="43"/>
      <c r="CU217" s="43"/>
      <c r="CV217" s="43"/>
      <c r="CW217" s="43"/>
      <c r="CX217" s="43"/>
      <c r="CY217" s="43"/>
    </row>
    <row r="218" ht="14.25" customHeight="1">
      <c r="I218" s="11"/>
      <c r="L218" s="1"/>
      <c r="M218" s="1"/>
      <c r="N218" s="1"/>
      <c r="CJ218" s="43"/>
      <c r="CK218" s="43"/>
      <c r="CL218" s="43"/>
      <c r="CM218" s="43"/>
      <c r="CN218" s="43"/>
      <c r="CO218" s="43"/>
      <c r="CP218" s="43"/>
      <c r="CQ218" s="43"/>
      <c r="CR218" s="43"/>
      <c r="CS218" s="43"/>
      <c r="CT218" s="43"/>
      <c r="CU218" s="43"/>
      <c r="CV218" s="43"/>
      <c r="CW218" s="43"/>
      <c r="CX218" s="43"/>
      <c r="CY218" s="43"/>
      <c r="CZ218" s="43"/>
    </row>
    <row r="219" ht="14.25" customHeight="1">
      <c r="I219" s="11"/>
      <c r="L219" s="1"/>
      <c r="M219" s="1"/>
      <c r="N219" s="1"/>
      <c r="CJ219" s="43"/>
      <c r="CK219" s="43"/>
      <c r="CL219" s="43"/>
      <c r="CM219" s="43"/>
      <c r="CN219" s="43"/>
      <c r="CO219" s="43"/>
      <c r="CP219" s="43"/>
      <c r="CQ219" s="43"/>
      <c r="CR219" s="43"/>
      <c r="CS219" s="43"/>
      <c r="CT219" s="43"/>
      <c r="CU219" s="43"/>
      <c r="CV219" s="43"/>
      <c r="CW219" s="43"/>
      <c r="CX219" s="43"/>
      <c r="CY219" s="43"/>
      <c r="CZ219" s="43"/>
      <c r="DA219" s="43"/>
    </row>
    <row r="220" ht="14.25" customHeight="1">
      <c r="I220" s="11"/>
      <c r="L220" s="1"/>
      <c r="M220" s="1"/>
      <c r="N220" s="1"/>
      <c r="CJ220" s="43"/>
      <c r="CK220" s="43"/>
      <c r="CL220" s="43"/>
      <c r="CM220" s="43"/>
      <c r="CN220" s="43"/>
      <c r="CO220" s="43"/>
      <c r="CP220" s="43"/>
      <c r="CQ220" s="43"/>
      <c r="CR220" s="43"/>
      <c r="CS220" s="43"/>
      <c r="CT220" s="43"/>
      <c r="CU220" s="43"/>
      <c r="CV220" s="43"/>
      <c r="CW220" s="43"/>
      <c r="CX220" s="43"/>
      <c r="CY220" s="43"/>
      <c r="CZ220" s="43"/>
      <c r="DA220" s="43"/>
      <c r="DB220" s="43"/>
    </row>
    <row r="221" ht="14.25" customHeight="1">
      <c r="I221" s="11"/>
      <c r="L221" s="1"/>
      <c r="M221" s="1"/>
      <c r="N221" s="1"/>
      <c r="CJ221" s="43"/>
      <c r="CK221" s="43"/>
      <c r="CL221" s="43"/>
      <c r="CM221" s="43"/>
      <c r="CN221" s="43"/>
      <c r="CO221" s="43"/>
      <c r="CP221" s="43"/>
      <c r="CQ221" s="43"/>
      <c r="CR221" s="43"/>
      <c r="CS221" s="43"/>
      <c r="CT221" s="43"/>
      <c r="CU221" s="43"/>
      <c r="CV221" s="43"/>
      <c r="CW221" s="43"/>
      <c r="CX221" s="43"/>
      <c r="CY221" s="43"/>
      <c r="CZ221" s="43"/>
      <c r="DA221" s="43"/>
      <c r="DB221" s="43"/>
      <c r="DC221" s="43"/>
    </row>
    <row r="222" ht="14.25" customHeight="1">
      <c r="I222" s="11"/>
      <c r="L222" s="1"/>
      <c r="M222" s="1"/>
      <c r="N222" s="1"/>
      <c r="CJ222" s="43"/>
      <c r="CK222" s="43"/>
      <c r="CL222" s="43"/>
      <c r="CM222" s="43"/>
      <c r="CN222" s="43"/>
      <c r="CO222" s="43"/>
      <c r="CP222" s="43"/>
      <c r="CQ222" s="43"/>
      <c r="CR222" s="43"/>
      <c r="CS222" s="43"/>
      <c r="CT222" s="43"/>
      <c r="CU222" s="43"/>
      <c r="CV222" s="43"/>
      <c r="CW222" s="43"/>
      <c r="CX222" s="43"/>
      <c r="CY222" s="43"/>
      <c r="CZ222" s="43"/>
      <c r="DA222" s="43"/>
      <c r="DB222" s="43"/>
      <c r="DC222" s="43"/>
      <c r="DD222" s="43"/>
    </row>
    <row r="223" ht="14.25" customHeight="1">
      <c r="I223" s="11"/>
      <c r="L223" s="1"/>
      <c r="M223" s="1"/>
      <c r="N223" s="1"/>
      <c r="CJ223" s="43"/>
      <c r="CK223" s="43"/>
      <c r="CL223" s="43"/>
      <c r="CM223" s="43"/>
      <c r="CN223" s="43"/>
      <c r="CO223" s="43"/>
      <c r="CP223" s="43"/>
      <c r="CQ223" s="43"/>
      <c r="CR223" s="43"/>
      <c r="CS223" s="43"/>
      <c r="CT223" s="43"/>
      <c r="CU223" s="43"/>
      <c r="CV223" s="43"/>
      <c r="CW223" s="43"/>
      <c r="CX223" s="43"/>
      <c r="CY223" s="43"/>
      <c r="CZ223" s="43"/>
      <c r="DA223" s="43"/>
      <c r="DB223" s="43"/>
      <c r="DC223" s="43"/>
      <c r="DD223" s="43"/>
      <c r="DE223" s="43"/>
    </row>
    <row r="224" ht="14.25" customHeight="1">
      <c r="I224" s="11"/>
      <c r="L224" s="1"/>
      <c r="M224" s="1"/>
      <c r="N224" s="1"/>
      <c r="CJ224" s="43"/>
      <c r="CK224" s="43"/>
      <c r="CL224" s="43"/>
      <c r="CM224" s="43"/>
      <c r="CN224" s="43"/>
      <c r="CO224" s="43"/>
      <c r="CP224" s="43"/>
      <c r="CQ224" s="43"/>
      <c r="CR224" s="43"/>
      <c r="CS224" s="43"/>
      <c r="CT224" s="43"/>
      <c r="CU224" s="43"/>
      <c r="CV224" s="43"/>
      <c r="CW224" s="43"/>
      <c r="CX224" s="43"/>
      <c r="CY224" s="43"/>
      <c r="CZ224" s="43"/>
      <c r="DA224" s="43"/>
      <c r="DB224" s="43"/>
      <c r="DC224" s="43"/>
      <c r="DD224" s="43"/>
      <c r="DE224" s="43"/>
      <c r="DF224" s="43"/>
    </row>
    <row r="225" ht="14.25" customHeight="1">
      <c r="I225" s="11"/>
      <c r="L225" s="1"/>
      <c r="M225" s="1"/>
      <c r="N225" s="1"/>
      <c r="CJ225" s="43"/>
      <c r="CK225" s="43"/>
      <c r="CL225" s="43"/>
      <c r="CM225" s="43"/>
      <c r="CN225" s="43"/>
      <c r="CO225" s="43"/>
      <c r="CP225" s="43"/>
      <c r="CQ225" s="43"/>
      <c r="CR225" s="43"/>
      <c r="CS225" s="43"/>
      <c r="CT225" s="43"/>
      <c r="CU225" s="43"/>
      <c r="CV225" s="43"/>
      <c r="CW225" s="43"/>
      <c r="CX225" s="43"/>
      <c r="CY225" s="43"/>
      <c r="CZ225" s="43"/>
      <c r="DA225" s="43"/>
      <c r="DB225" s="43"/>
      <c r="DC225" s="43"/>
      <c r="DD225" s="43"/>
      <c r="DE225" s="43"/>
      <c r="DF225" s="43"/>
      <c r="DG225" s="43"/>
    </row>
    <row r="226" ht="14.25" customHeight="1">
      <c r="I226" s="11"/>
      <c r="L226" s="1"/>
      <c r="M226" s="1"/>
      <c r="N226" s="1"/>
      <c r="CJ226" s="43"/>
      <c r="CK226" s="43"/>
      <c r="CL226" s="43"/>
      <c r="CM226" s="43"/>
      <c r="CN226" s="43"/>
      <c r="CO226" s="43"/>
      <c r="CP226" s="43"/>
      <c r="CQ226" s="43"/>
      <c r="CR226" s="43"/>
      <c r="CS226" s="43"/>
      <c r="CT226" s="43"/>
      <c r="CU226" s="43"/>
      <c r="CV226" s="43"/>
      <c r="CW226" s="43"/>
      <c r="CX226" s="43"/>
      <c r="CY226" s="43"/>
      <c r="CZ226" s="43"/>
      <c r="DA226" s="43"/>
      <c r="DB226" s="43"/>
      <c r="DC226" s="43"/>
      <c r="DD226" s="43"/>
      <c r="DE226" s="43"/>
      <c r="DF226" s="43"/>
      <c r="DG226" s="43"/>
      <c r="DH226" s="43"/>
    </row>
    <row r="227" ht="14.25" customHeight="1">
      <c r="I227" s="11"/>
      <c r="L227" s="1"/>
      <c r="M227" s="1"/>
      <c r="N227" s="1"/>
      <c r="CJ227" s="43"/>
      <c r="CK227" s="43"/>
      <c r="CL227" s="43"/>
      <c r="CM227" s="43"/>
      <c r="CN227" s="43"/>
      <c r="CO227" s="43"/>
      <c r="CP227" s="43"/>
      <c r="CQ227" s="43"/>
      <c r="CR227" s="43"/>
      <c r="CS227" s="43"/>
      <c r="CT227" s="43"/>
      <c r="CU227" s="43"/>
      <c r="CV227" s="43"/>
      <c r="CW227" s="43"/>
      <c r="CX227" s="43"/>
      <c r="CY227" s="43"/>
      <c r="CZ227" s="43"/>
      <c r="DA227" s="43"/>
      <c r="DB227" s="43"/>
      <c r="DC227" s="43"/>
      <c r="DD227" s="43"/>
      <c r="DE227" s="43"/>
      <c r="DF227" s="43"/>
      <c r="DG227" s="43"/>
      <c r="DH227" s="43"/>
      <c r="DI227" s="43"/>
    </row>
    <row r="228" ht="14.25" customHeight="1">
      <c r="I228" s="11"/>
      <c r="L228" s="1"/>
      <c r="M228" s="1"/>
      <c r="N228" s="1"/>
      <c r="CJ228" s="43"/>
      <c r="CK228" s="43"/>
      <c r="CL228" s="43"/>
      <c r="CM228" s="43"/>
      <c r="CN228" s="43"/>
      <c r="CO228" s="43"/>
      <c r="CP228" s="43"/>
      <c r="CQ228" s="43"/>
      <c r="CR228" s="43"/>
      <c r="CS228" s="43"/>
      <c r="CT228" s="43"/>
      <c r="CU228" s="43"/>
      <c r="CV228" s="43"/>
      <c r="CW228" s="43"/>
      <c r="CX228" s="43"/>
      <c r="CY228" s="43"/>
      <c r="CZ228" s="43"/>
      <c r="DA228" s="43"/>
      <c r="DB228" s="43"/>
      <c r="DC228" s="43"/>
      <c r="DD228" s="43"/>
      <c r="DE228" s="43"/>
      <c r="DF228" s="43"/>
      <c r="DG228" s="43"/>
      <c r="DH228" s="43"/>
      <c r="DI228" s="43"/>
      <c r="DJ228" s="43"/>
    </row>
    <row r="229" ht="14.25" customHeight="1">
      <c r="I229" s="11"/>
      <c r="L229" s="1"/>
      <c r="M229" s="1"/>
      <c r="N229" s="1"/>
      <c r="CJ229" s="43"/>
      <c r="CK229" s="43"/>
      <c r="CL229" s="43"/>
      <c r="CM229" s="43"/>
      <c r="CN229" s="43"/>
      <c r="CO229" s="43"/>
      <c r="CP229" s="43"/>
      <c r="CQ229" s="43"/>
      <c r="CR229" s="43"/>
      <c r="CS229" s="43"/>
      <c r="CT229" s="43"/>
      <c r="CU229" s="43"/>
      <c r="CV229" s="43"/>
      <c r="CW229" s="43"/>
      <c r="CX229" s="43"/>
      <c r="CY229" s="43"/>
      <c r="CZ229" s="43"/>
      <c r="DA229" s="43"/>
      <c r="DB229" s="43"/>
      <c r="DC229" s="43"/>
      <c r="DD229" s="43"/>
      <c r="DE229" s="43"/>
      <c r="DF229" s="43"/>
      <c r="DG229" s="43"/>
      <c r="DH229" s="43"/>
      <c r="DI229" s="43"/>
      <c r="DJ229" s="43"/>
      <c r="DK229" s="43"/>
    </row>
    <row r="230" ht="14.25" customHeight="1">
      <c r="I230" s="11"/>
      <c r="L230" s="1"/>
      <c r="M230" s="1"/>
      <c r="N230" s="1"/>
      <c r="CJ230" s="43"/>
      <c r="CK230" s="43"/>
      <c r="CL230" s="43"/>
      <c r="CM230" s="43"/>
      <c r="CN230" s="43"/>
      <c r="CO230" s="43"/>
      <c r="CP230" s="43"/>
      <c r="CQ230" s="43"/>
      <c r="CR230" s="43"/>
      <c r="CS230" s="43"/>
      <c r="CT230" s="43"/>
      <c r="CU230" s="43"/>
      <c r="CV230" s="43"/>
      <c r="CW230" s="43"/>
      <c r="CX230" s="43"/>
      <c r="CY230" s="43"/>
      <c r="CZ230" s="43"/>
      <c r="DA230" s="43"/>
      <c r="DB230" s="43"/>
      <c r="DC230" s="43"/>
      <c r="DD230" s="43"/>
      <c r="DE230" s="43"/>
      <c r="DF230" s="43"/>
      <c r="DG230" s="43"/>
      <c r="DH230" s="43"/>
      <c r="DI230" s="43"/>
      <c r="DJ230" s="43"/>
      <c r="DK230" s="43"/>
      <c r="DL230" s="43"/>
    </row>
    <row r="231" ht="14.25" customHeight="1">
      <c r="I231" s="11"/>
      <c r="L231" s="1"/>
      <c r="M231" s="1"/>
      <c r="N231" s="1"/>
      <c r="CJ231" s="43"/>
      <c r="CK231" s="43"/>
      <c r="CL231" s="43"/>
      <c r="CM231" s="43"/>
      <c r="CN231" s="43"/>
      <c r="CO231" s="43"/>
      <c r="CP231" s="43"/>
      <c r="CQ231" s="43"/>
      <c r="CR231" s="43"/>
      <c r="CS231" s="43"/>
      <c r="CT231" s="43"/>
      <c r="CU231" s="43"/>
      <c r="CV231" s="43"/>
      <c r="CW231" s="43"/>
      <c r="CX231" s="43"/>
      <c r="CY231" s="43"/>
      <c r="CZ231" s="43"/>
      <c r="DA231" s="43"/>
      <c r="DB231" s="43"/>
      <c r="DC231" s="43"/>
      <c r="DD231" s="43"/>
      <c r="DE231" s="43"/>
      <c r="DF231" s="43"/>
      <c r="DG231" s="43"/>
      <c r="DH231" s="43"/>
      <c r="DI231" s="43"/>
      <c r="DJ231" s="43"/>
      <c r="DK231" s="43"/>
      <c r="DL231" s="43"/>
      <c r="DM231" s="43"/>
    </row>
    <row r="232" ht="14.25" customHeight="1">
      <c r="I232" s="11"/>
      <c r="L232" s="1"/>
      <c r="M232" s="1"/>
      <c r="N232" s="1"/>
      <c r="CJ232" s="43"/>
      <c r="CK232" s="43"/>
      <c r="CL232" s="43"/>
      <c r="CM232" s="43"/>
      <c r="CN232" s="43"/>
      <c r="CO232" s="43"/>
      <c r="CP232" s="43"/>
      <c r="CQ232" s="43"/>
      <c r="CR232" s="43"/>
      <c r="CS232" s="43"/>
      <c r="CT232" s="43"/>
      <c r="CU232" s="43"/>
      <c r="CV232" s="43"/>
      <c r="CW232" s="43"/>
      <c r="CX232" s="43"/>
      <c r="CY232" s="43"/>
      <c r="CZ232" s="43"/>
      <c r="DA232" s="43"/>
      <c r="DB232" s="43"/>
      <c r="DC232" s="43"/>
      <c r="DD232" s="43"/>
      <c r="DE232" s="43"/>
      <c r="DF232" s="43"/>
      <c r="DG232" s="43"/>
      <c r="DH232" s="43"/>
      <c r="DI232" s="43"/>
      <c r="DJ232" s="43"/>
      <c r="DK232" s="43"/>
      <c r="DL232" s="43"/>
      <c r="DM232" s="43"/>
      <c r="DN232" s="43"/>
    </row>
    <row r="233" ht="14.25" customHeight="1">
      <c r="I233" s="11"/>
      <c r="L233" s="1"/>
      <c r="M233" s="1"/>
      <c r="N233" s="1"/>
      <c r="CJ233" s="43"/>
      <c r="CK233" s="43"/>
      <c r="CL233" s="43"/>
      <c r="CM233" s="43"/>
      <c r="CN233" s="43"/>
      <c r="CO233" s="43"/>
      <c r="CP233" s="43"/>
      <c r="CQ233" s="43"/>
      <c r="CR233" s="43"/>
      <c r="CS233" s="43"/>
      <c r="CT233" s="43"/>
      <c r="CU233" s="43"/>
      <c r="CV233" s="43"/>
      <c r="CW233" s="43"/>
      <c r="CX233" s="43"/>
      <c r="CY233" s="43"/>
      <c r="CZ233" s="43"/>
      <c r="DA233" s="43"/>
      <c r="DB233" s="43"/>
      <c r="DC233" s="43"/>
      <c r="DD233" s="43"/>
      <c r="DE233" s="43"/>
      <c r="DF233" s="43"/>
      <c r="DG233" s="43"/>
      <c r="DH233" s="43"/>
      <c r="DI233" s="43"/>
      <c r="DJ233" s="43"/>
      <c r="DK233" s="43"/>
      <c r="DL233" s="43"/>
      <c r="DM233" s="43"/>
      <c r="DN233" s="43"/>
      <c r="DO233" s="43"/>
    </row>
    <row r="234" ht="14.25" customHeight="1">
      <c r="I234" s="11"/>
      <c r="L234" s="1"/>
      <c r="M234" s="1"/>
      <c r="N234" s="1"/>
      <c r="CJ234" s="43"/>
      <c r="CK234" s="43"/>
      <c r="CL234" s="43"/>
      <c r="CM234" s="43"/>
      <c r="CN234" s="43"/>
      <c r="CO234" s="43"/>
      <c r="CP234" s="43"/>
      <c r="CQ234" s="43"/>
      <c r="CR234" s="43"/>
      <c r="CS234" s="43"/>
      <c r="CT234" s="43"/>
      <c r="CU234" s="43"/>
      <c r="CV234" s="43"/>
      <c r="CW234" s="43"/>
      <c r="CX234" s="43"/>
      <c r="CY234" s="43"/>
      <c r="CZ234" s="43"/>
      <c r="DA234" s="43"/>
      <c r="DB234" s="43"/>
      <c r="DC234" s="43"/>
      <c r="DD234" s="43"/>
      <c r="DE234" s="43"/>
      <c r="DF234" s="43"/>
      <c r="DG234" s="43"/>
      <c r="DH234" s="43"/>
      <c r="DI234" s="43"/>
      <c r="DJ234" s="43"/>
      <c r="DK234" s="43"/>
      <c r="DL234" s="43"/>
      <c r="DM234" s="43"/>
      <c r="DN234" s="43"/>
      <c r="DO234" s="43"/>
      <c r="DP234" s="43"/>
    </row>
    <row r="235" ht="14.25" customHeight="1">
      <c r="I235" s="11"/>
      <c r="L235" s="1"/>
      <c r="M235" s="1"/>
      <c r="N235" s="1"/>
      <c r="CJ235" s="43"/>
      <c r="CK235" s="43"/>
      <c r="CL235" s="43"/>
      <c r="CM235" s="43"/>
      <c r="CN235" s="43"/>
      <c r="CO235" s="43"/>
      <c r="CP235" s="43"/>
      <c r="CQ235" s="43"/>
      <c r="CR235" s="43"/>
      <c r="CS235" s="43"/>
      <c r="CT235" s="43"/>
      <c r="CU235" s="43"/>
      <c r="CV235" s="43"/>
      <c r="CW235" s="43"/>
      <c r="CX235" s="43"/>
      <c r="CY235" s="43"/>
      <c r="CZ235" s="43"/>
      <c r="DA235" s="43"/>
      <c r="DB235" s="43"/>
      <c r="DC235" s="43"/>
      <c r="DD235" s="43"/>
      <c r="DE235" s="43"/>
      <c r="DF235" s="43"/>
      <c r="DG235" s="43"/>
      <c r="DH235" s="43"/>
      <c r="DI235" s="43"/>
      <c r="DJ235" s="43"/>
      <c r="DK235" s="43"/>
      <c r="DL235" s="43"/>
      <c r="DM235" s="43"/>
      <c r="DN235" s="43"/>
      <c r="DO235" s="43"/>
      <c r="DP235" s="43"/>
      <c r="DQ235" s="43"/>
    </row>
    <row r="236" ht="14.25" customHeight="1">
      <c r="I236" s="11"/>
      <c r="L236" s="1"/>
      <c r="M236" s="1"/>
      <c r="N236" s="1"/>
      <c r="CJ236" s="43"/>
      <c r="CK236" s="43"/>
      <c r="CL236" s="43"/>
      <c r="CM236" s="43"/>
      <c r="CN236" s="43"/>
      <c r="CO236" s="43"/>
      <c r="CP236" s="43"/>
      <c r="CQ236" s="43"/>
      <c r="CR236" s="43"/>
      <c r="CS236" s="43"/>
      <c r="CT236" s="43"/>
      <c r="CU236" s="43"/>
      <c r="CV236" s="43"/>
      <c r="CW236" s="43"/>
      <c r="CX236" s="43"/>
      <c r="CY236" s="43"/>
      <c r="CZ236" s="43"/>
      <c r="DA236" s="43"/>
      <c r="DB236" s="43"/>
      <c r="DC236" s="43"/>
      <c r="DD236" s="43"/>
      <c r="DE236" s="43"/>
      <c r="DF236" s="43"/>
      <c r="DG236" s="43"/>
      <c r="DH236" s="43"/>
      <c r="DI236" s="43"/>
      <c r="DJ236" s="43"/>
      <c r="DK236" s="43"/>
      <c r="DL236" s="43"/>
      <c r="DM236" s="43"/>
      <c r="DN236" s="43"/>
      <c r="DO236" s="43"/>
      <c r="DP236" s="43"/>
      <c r="DQ236" s="43"/>
      <c r="DR236" s="43"/>
    </row>
    <row r="237" ht="14.25" customHeight="1">
      <c r="I237" s="11"/>
      <c r="L237" s="1"/>
      <c r="M237" s="1"/>
      <c r="N237" s="1"/>
      <c r="CJ237" s="43"/>
      <c r="CK237" s="43"/>
      <c r="CL237" s="43"/>
      <c r="CM237" s="43"/>
      <c r="CN237" s="43"/>
      <c r="CO237" s="43"/>
      <c r="CP237" s="43"/>
      <c r="CQ237" s="43"/>
      <c r="CR237" s="43"/>
      <c r="CS237" s="43"/>
      <c r="CT237" s="43"/>
      <c r="CU237" s="43"/>
      <c r="CV237" s="43"/>
      <c r="CW237" s="43"/>
      <c r="CX237" s="43"/>
      <c r="CY237" s="43"/>
      <c r="CZ237" s="43"/>
      <c r="DA237" s="43"/>
      <c r="DB237" s="43"/>
      <c r="DC237" s="43"/>
      <c r="DD237" s="43"/>
      <c r="DE237" s="43"/>
      <c r="DF237" s="43"/>
      <c r="DG237" s="43"/>
      <c r="DH237" s="43"/>
      <c r="DI237" s="43"/>
      <c r="DJ237" s="43"/>
      <c r="DK237" s="43"/>
      <c r="DL237" s="43"/>
      <c r="DM237" s="43"/>
      <c r="DN237" s="43"/>
      <c r="DO237" s="43"/>
      <c r="DP237" s="43"/>
      <c r="DQ237" s="43"/>
      <c r="DR237" s="43"/>
      <c r="DS237" s="43"/>
    </row>
    <row r="238" ht="14.25" customHeight="1">
      <c r="I238" s="11"/>
      <c r="L238" s="1"/>
      <c r="M238" s="1"/>
      <c r="N238" s="1"/>
      <c r="CJ238" s="43"/>
      <c r="CK238" s="43"/>
      <c r="CL238" s="43"/>
      <c r="CM238" s="43"/>
      <c r="CN238" s="43"/>
      <c r="CO238" s="43"/>
      <c r="CP238" s="43"/>
      <c r="CQ238" s="43"/>
      <c r="CR238" s="43"/>
      <c r="CS238" s="43"/>
      <c r="CT238" s="43"/>
      <c r="CU238" s="43"/>
      <c r="CV238" s="43"/>
      <c r="CW238" s="43"/>
      <c r="CX238" s="43"/>
      <c r="CY238" s="43"/>
      <c r="CZ238" s="43"/>
      <c r="DA238" s="43"/>
      <c r="DB238" s="43"/>
      <c r="DC238" s="43"/>
      <c r="DD238" s="43"/>
      <c r="DE238" s="43"/>
      <c r="DF238" s="43"/>
      <c r="DG238" s="43"/>
      <c r="DH238" s="43"/>
      <c r="DI238" s="43"/>
      <c r="DJ238" s="43"/>
      <c r="DK238" s="43"/>
      <c r="DL238" s="43"/>
      <c r="DM238" s="43"/>
      <c r="DN238" s="43"/>
      <c r="DO238" s="43"/>
      <c r="DP238" s="43"/>
      <c r="DQ238" s="43"/>
      <c r="DR238" s="43"/>
      <c r="DS238" s="43"/>
      <c r="DT238" s="43"/>
    </row>
    <row r="239" ht="14.25" customHeight="1">
      <c r="I239" s="11"/>
      <c r="L239" s="1"/>
      <c r="M239" s="1"/>
      <c r="N239" s="1"/>
      <c r="CJ239" s="43"/>
      <c r="CK239" s="43"/>
      <c r="CL239" s="43"/>
      <c r="CM239" s="43"/>
      <c r="CN239" s="43"/>
      <c r="CO239" s="43"/>
      <c r="CP239" s="43"/>
      <c r="CQ239" s="43"/>
      <c r="CR239" s="43"/>
      <c r="CS239" s="43"/>
      <c r="CT239" s="43"/>
      <c r="CU239" s="43"/>
      <c r="CV239" s="43"/>
      <c r="CW239" s="43"/>
      <c r="CX239" s="43"/>
      <c r="CY239" s="43"/>
      <c r="CZ239" s="43"/>
      <c r="DA239" s="43"/>
      <c r="DB239" s="43"/>
      <c r="DC239" s="43"/>
      <c r="DD239" s="43"/>
      <c r="DE239" s="43"/>
      <c r="DF239" s="43"/>
      <c r="DG239" s="43"/>
      <c r="DH239" s="43"/>
      <c r="DI239" s="43"/>
      <c r="DJ239" s="43"/>
      <c r="DK239" s="43"/>
      <c r="DL239" s="43"/>
      <c r="DM239" s="43"/>
      <c r="DN239" s="43"/>
      <c r="DO239" s="43"/>
      <c r="DP239" s="43"/>
      <c r="DQ239" s="43"/>
      <c r="DR239" s="43"/>
      <c r="DS239" s="43"/>
      <c r="DT239" s="43"/>
      <c r="DU239" s="43"/>
    </row>
    <row r="240" ht="14.25" customHeight="1">
      <c r="I240" s="11"/>
      <c r="L240" s="1"/>
      <c r="M240" s="1"/>
      <c r="N240" s="1"/>
      <c r="CJ240" s="43"/>
      <c r="CK240" s="43"/>
      <c r="CL240" s="43"/>
      <c r="CM240" s="43"/>
      <c r="CN240" s="43"/>
      <c r="CO240" s="43"/>
      <c r="CP240" s="43"/>
      <c r="CQ240" s="43"/>
      <c r="CR240" s="43"/>
      <c r="CS240" s="43"/>
      <c r="CT240" s="43"/>
      <c r="CU240" s="43"/>
      <c r="CV240" s="43"/>
      <c r="CW240" s="43"/>
      <c r="CX240" s="43"/>
      <c r="CY240" s="43"/>
      <c r="CZ240" s="43"/>
      <c r="DA240" s="43"/>
      <c r="DB240" s="43"/>
      <c r="DC240" s="43"/>
      <c r="DD240" s="43"/>
      <c r="DE240" s="43"/>
      <c r="DF240" s="43"/>
      <c r="DG240" s="43"/>
      <c r="DH240" s="43"/>
      <c r="DI240" s="43"/>
      <c r="DJ240" s="43"/>
      <c r="DK240" s="43"/>
      <c r="DL240" s="43"/>
      <c r="DM240" s="43"/>
      <c r="DN240" s="43"/>
      <c r="DO240" s="43"/>
      <c r="DP240" s="43"/>
      <c r="DQ240" s="43"/>
      <c r="DR240" s="43"/>
      <c r="DS240" s="43"/>
      <c r="DT240" s="43"/>
      <c r="DU240" s="43"/>
      <c r="DV240" s="43"/>
    </row>
    <row r="241" ht="14.25" customHeight="1">
      <c r="I241" s="11"/>
      <c r="L241" s="1"/>
      <c r="M241" s="1"/>
      <c r="N241" s="1"/>
      <c r="CJ241" s="43"/>
      <c r="CK241" s="43"/>
      <c r="CL241" s="43"/>
      <c r="CM241" s="43"/>
      <c r="CN241" s="43"/>
      <c r="CO241" s="43"/>
      <c r="CP241" s="43"/>
      <c r="CQ241" s="43"/>
      <c r="CR241" s="43"/>
      <c r="CS241" s="43"/>
      <c r="CT241" s="43"/>
      <c r="CU241" s="43"/>
      <c r="CV241" s="43"/>
      <c r="CW241" s="43"/>
      <c r="CX241" s="43"/>
      <c r="CY241" s="43"/>
      <c r="CZ241" s="43"/>
      <c r="DA241" s="43"/>
      <c r="DB241" s="43"/>
      <c r="DC241" s="43"/>
      <c r="DD241" s="43"/>
      <c r="DE241" s="43"/>
      <c r="DF241" s="43"/>
      <c r="DG241" s="43"/>
      <c r="DH241" s="43"/>
      <c r="DI241" s="43"/>
      <c r="DJ241" s="43"/>
      <c r="DK241" s="43"/>
      <c r="DL241" s="43"/>
      <c r="DM241" s="43"/>
      <c r="DN241" s="43"/>
      <c r="DO241" s="43"/>
      <c r="DP241" s="43"/>
      <c r="DQ241" s="43"/>
      <c r="DR241" s="43"/>
      <c r="DS241" s="43"/>
      <c r="DT241" s="43"/>
      <c r="DU241" s="43"/>
      <c r="DV241" s="43"/>
      <c r="DW241" s="43"/>
    </row>
    <row r="242" ht="14.25" customHeight="1">
      <c r="I242" s="11"/>
      <c r="L242" s="1"/>
      <c r="M242" s="1"/>
      <c r="N242" s="1"/>
      <c r="CJ242" s="43"/>
      <c r="CK242" s="43"/>
      <c r="CL242" s="43"/>
      <c r="CM242" s="43"/>
      <c r="CN242" s="43"/>
      <c r="CO242" s="43"/>
      <c r="CP242" s="43"/>
      <c r="CQ242" s="43"/>
      <c r="CR242" s="43"/>
      <c r="CS242" s="43"/>
      <c r="CT242" s="43"/>
      <c r="CU242" s="43"/>
      <c r="CV242" s="43"/>
      <c r="CW242" s="43"/>
      <c r="CX242" s="43"/>
      <c r="CY242" s="43"/>
      <c r="CZ242" s="43"/>
      <c r="DA242" s="43"/>
      <c r="DB242" s="43"/>
      <c r="DC242" s="43"/>
      <c r="DD242" s="43"/>
      <c r="DE242" s="43"/>
      <c r="DF242" s="43"/>
      <c r="DG242" s="43"/>
      <c r="DH242" s="43"/>
      <c r="DI242" s="43"/>
      <c r="DJ242" s="43"/>
      <c r="DK242" s="43"/>
      <c r="DL242" s="43"/>
      <c r="DM242" s="43"/>
      <c r="DN242" s="43"/>
      <c r="DO242" s="43"/>
      <c r="DP242" s="43"/>
      <c r="DQ242" s="43"/>
      <c r="DR242" s="43"/>
      <c r="DS242" s="43"/>
      <c r="DT242" s="43"/>
      <c r="DU242" s="43"/>
      <c r="DV242" s="43"/>
      <c r="DW242" s="43"/>
      <c r="DX242" s="43"/>
    </row>
    <row r="243" ht="14.25" customHeight="1">
      <c r="I243" s="11"/>
      <c r="L243" s="1"/>
      <c r="M243" s="1"/>
      <c r="N243" s="1"/>
      <c r="CJ243" s="43"/>
      <c r="CK243" s="43"/>
      <c r="CL243" s="43"/>
      <c r="CM243" s="43"/>
      <c r="CN243" s="43"/>
      <c r="CO243" s="43"/>
      <c r="CP243" s="43"/>
      <c r="CQ243" s="43"/>
      <c r="CR243" s="43"/>
      <c r="CS243" s="43"/>
      <c r="CT243" s="43"/>
      <c r="CU243" s="43"/>
      <c r="CV243" s="43"/>
      <c r="CW243" s="43"/>
      <c r="CX243" s="43"/>
      <c r="CY243" s="43"/>
      <c r="CZ243" s="43"/>
      <c r="DA243" s="43"/>
      <c r="DB243" s="43"/>
      <c r="DC243" s="43"/>
      <c r="DD243" s="43"/>
      <c r="DE243" s="43"/>
      <c r="DF243" s="43"/>
      <c r="DG243" s="43"/>
      <c r="DH243" s="43"/>
      <c r="DI243" s="43"/>
      <c r="DJ243" s="43"/>
      <c r="DK243" s="43"/>
      <c r="DL243" s="43"/>
      <c r="DM243" s="43"/>
      <c r="DN243" s="43"/>
      <c r="DO243" s="43"/>
      <c r="DP243" s="43"/>
      <c r="DQ243" s="43"/>
      <c r="DR243" s="43"/>
      <c r="DS243" s="43"/>
      <c r="DT243" s="43"/>
      <c r="DU243" s="43"/>
      <c r="DV243" s="43"/>
      <c r="DW243" s="43"/>
      <c r="DX243" s="43"/>
      <c r="DY243" s="43"/>
    </row>
    <row r="244" ht="14.25" customHeight="1">
      <c r="I244" s="11"/>
      <c r="L244" s="1"/>
      <c r="M244" s="1"/>
      <c r="N244" s="1"/>
      <c r="CJ244" s="43"/>
      <c r="CK244" s="43"/>
      <c r="CL244" s="43"/>
      <c r="CM244" s="43"/>
      <c r="CN244" s="43"/>
      <c r="CO244" s="43"/>
      <c r="CP244" s="43"/>
      <c r="CQ244" s="43"/>
      <c r="CR244" s="43"/>
      <c r="CS244" s="43"/>
      <c r="CT244" s="43"/>
      <c r="CU244" s="43"/>
      <c r="CV244" s="43"/>
      <c r="CW244" s="43"/>
      <c r="CX244" s="43"/>
      <c r="CY244" s="43"/>
      <c r="CZ244" s="43"/>
      <c r="DA244" s="43"/>
      <c r="DB244" s="43"/>
      <c r="DC244" s="43"/>
      <c r="DD244" s="43"/>
      <c r="DE244" s="43"/>
      <c r="DF244" s="43"/>
      <c r="DG244" s="43"/>
      <c r="DH244" s="43"/>
      <c r="DI244" s="43"/>
      <c r="DJ244" s="43"/>
      <c r="DK244" s="43"/>
      <c r="DL244" s="43"/>
      <c r="DM244" s="43"/>
      <c r="DN244" s="43"/>
      <c r="DO244" s="43"/>
      <c r="DP244" s="43"/>
      <c r="DQ244" s="43"/>
      <c r="DR244" s="43"/>
      <c r="DS244" s="43"/>
      <c r="DT244" s="43"/>
      <c r="DU244" s="43"/>
      <c r="DV244" s="43"/>
      <c r="DW244" s="43"/>
      <c r="DX244" s="43"/>
      <c r="DY244" s="43"/>
      <c r="DZ244" s="43"/>
    </row>
    <row r="245" ht="14.25" customHeight="1">
      <c r="I245" s="11"/>
      <c r="L245" s="1"/>
      <c r="M245" s="1"/>
      <c r="N245" s="1"/>
      <c r="CJ245" s="43"/>
      <c r="CK245" s="43"/>
      <c r="CL245" s="43"/>
      <c r="CM245" s="43"/>
      <c r="CN245" s="43"/>
      <c r="CO245" s="43"/>
      <c r="CP245" s="43"/>
      <c r="CQ245" s="43"/>
      <c r="CR245" s="43"/>
      <c r="CS245" s="43"/>
      <c r="CT245" s="43"/>
      <c r="CU245" s="43"/>
      <c r="CV245" s="43"/>
      <c r="CW245" s="43"/>
      <c r="CX245" s="43"/>
      <c r="CY245" s="43"/>
      <c r="CZ245" s="43"/>
      <c r="DA245" s="43"/>
      <c r="DB245" s="43"/>
      <c r="DC245" s="43"/>
      <c r="DD245" s="43"/>
      <c r="DE245" s="43"/>
      <c r="DF245" s="43"/>
      <c r="DG245" s="43"/>
      <c r="DH245" s="43"/>
      <c r="DI245" s="43"/>
      <c r="DJ245" s="43"/>
      <c r="DK245" s="43"/>
      <c r="DL245" s="43"/>
      <c r="DM245" s="43"/>
      <c r="DN245" s="43"/>
      <c r="DO245" s="43"/>
      <c r="DP245" s="43"/>
      <c r="DQ245" s="43"/>
      <c r="DR245" s="43"/>
      <c r="DS245" s="43"/>
      <c r="DT245" s="43"/>
      <c r="DU245" s="43"/>
      <c r="DV245" s="43"/>
      <c r="DW245" s="43"/>
      <c r="DX245" s="43"/>
      <c r="DY245" s="43"/>
      <c r="DZ245" s="43"/>
      <c r="EA245" s="43"/>
    </row>
    <row r="246" ht="14.25" customHeight="1">
      <c r="I246" s="11"/>
      <c r="L246" s="1"/>
      <c r="M246" s="1"/>
      <c r="N246" s="1"/>
      <c r="CJ246" s="43"/>
      <c r="CK246" s="43"/>
      <c r="CL246" s="43"/>
      <c r="CM246" s="43"/>
      <c r="CN246" s="43"/>
      <c r="CO246" s="43"/>
      <c r="CP246" s="43"/>
      <c r="CQ246" s="43"/>
      <c r="CR246" s="43"/>
      <c r="CS246" s="43"/>
      <c r="CT246" s="43"/>
      <c r="CU246" s="43"/>
      <c r="CV246" s="43"/>
      <c r="CW246" s="43"/>
      <c r="CX246" s="43"/>
      <c r="CY246" s="43"/>
      <c r="CZ246" s="43"/>
      <c r="DA246" s="43"/>
      <c r="DB246" s="43"/>
      <c r="DC246" s="43"/>
      <c r="DD246" s="43"/>
      <c r="DE246" s="43"/>
      <c r="DF246" s="43"/>
      <c r="DG246" s="43"/>
      <c r="DH246" s="43"/>
      <c r="DI246" s="43"/>
      <c r="DJ246" s="43"/>
      <c r="DK246" s="43"/>
      <c r="DL246" s="43"/>
      <c r="DM246" s="43"/>
      <c r="DN246" s="43"/>
      <c r="DO246" s="43"/>
      <c r="DP246" s="43"/>
      <c r="DQ246" s="43"/>
      <c r="DR246" s="43"/>
      <c r="DS246" s="43"/>
      <c r="DT246" s="43"/>
      <c r="DU246" s="43"/>
      <c r="DV246" s="43"/>
      <c r="DW246" s="43"/>
      <c r="DX246" s="43"/>
      <c r="DY246" s="43"/>
      <c r="DZ246" s="43"/>
      <c r="EA246" s="43"/>
      <c r="EB246" s="43"/>
    </row>
    <row r="247" ht="14.25" customHeight="1">
      <c r="I247" s="11"/>
      <c r="L247" s="1"/>
      <c r="M247" s="1"/>
      <c r="N247" s="1"/>
      <c r="CJ247" s="43"/>
      <c r="CK247" s="43"/>
      <c r="CL247" s="43"/>
      <c r="CM247" s="43"/>
      <c r="CN247" s="43"/>
      <c r="CO247" s="43"/>
      <c r="CP247" s="43"/>
      <c r="CQ247" s="43"/>
      <c r="CR247" s="43"/>
      <c r="CS247" s="43"/>
      <c r="CT247" s="43"/>
      <c r="CU247" s="43"/>
      <c r="CV247" s="43"/>
      <c r="CW247" s="43"/>
      <c r="CX247" s="43"/>
      <c r="CY247" s="43"/>
      <c r="CZ247" s="43"/>
      <c r="DA247" s="43"/>
      <c r="DB247" s="43"/>
      <c r="DC247" s="43"/>
      <c r="DD247" s="43"/>
      <c r="DE247" s="43"/>
      <c r="DF247" s="43"/>
      <c r="DG247" s="43"/>
      <c r="DH247" s="43"/>
      <c r="DI247" s="43"/>
      <c r="DJ247" s="43"/>
      <c r="DK247" s="43"/>
      <c r="DL247" s="43"/>
      <c r="DM247" s="43"/>
      <c r="DN247" s="43"/>
      <c r="DO247" s="43"/>
      <c r="DP247" s="43"/>
      <c r="DQ247" s="43"/>
      <c r="DR247" s="43"/>
      <c r="DS247" s="43"/>
      <c r="DT247" s="43"/>
      <c r="DU247" s="43"/>
      <c r="DV247" s="43"/>
      <c r="DW247" s="43"/>
      <c r="DX247" s="43"/>
      <c r="DY247" s="43"/>
      <c r="DZ247" s="43"/>
      <c r="EA247" s="43"/>
      <c r="EB247" s="43"/>
      <c r="EC247" s="43"/>
    </row>
    <row r="248" ht="14.25" customHeight="1">
      <c r="I248" s="11"/>
      <c r="L248" s="1"/>
      <c r="M248" s="1"/>
      <c r="N248" s="1"/>
      <c r="CJ248" s="43"/>
      <c r="CK248" s="43"/>
      <c r="CL248" s="43"/>
      <c r="CM248" s="43"/>
      <c r="CN248" s="43"/>
      <c r="CO248" s="43"/>
      <c r="CP248" s="43"/>
      <c r="CQ248" s="43"/>
      <c r="CR248" s="43"/>
      <c r="CS248" s="43"/>
      <c r="CT248" s="43"/>
      <c r="CU248" s="43"/>
      <c r="CV248" s="43"/>
      <c r="CW248" s="43"/>
      <c r="CX248" s="43"/>
      <c r="CY248" s="43"/>
      <c r="CZ248" s="43"/>
      <c r="DA248" s="43"/>
      <c r="DB248" s="43"/>
      <c r="DC248" s="43"/>
      <c r="DD248" s="43"/>
      <c r="DE248" s="43"/>
      <c r="DF248" s="43"/>
      <c r="DG248" s="43"/>
      <c r="DH248" s="43"/>
      <c r="DI248" s="43"/>
      <c r="DJ248" s="43"/>
      <c r="DK248" s="43"/>
      <c r="DL248" s="43"/>
      <c r="DM248" s="43"/>
      <c r="DN248" s="43"/>
      <c r="DO248" s="43"/>
      <c r="DP248" s="43"/>
      <c r="DQ248" s="43"/>
      <c r="DR248" s="43"/>
      <c r="DS248" s="43"/>
      <c r="DT248" s="43"/>
      <c r="DU248" s="43"/>
      <c r="DV248" s="43"/>
      <c r="DW248" s="43"/>
      <c r="DX248" s="43"/>
      <c r="DY248" s="43"/>
      <c r="DZ248" s="43"/>
      <c r="EA248" s="43"/>
      <c r="EB248" s="43"/>
      <c r="EC248" s="43"/>
      <c r="ED248" s="43"/>
    </row>
    <row r="249" ht="14.25" customHeight="1">
      <c r="I249" s="11"/>
      <c r="L249" s="1"/>
      <c r="M249" s="1"/>
      <c r="N249" s="1"/>
      <c r="CJ249" s="43"/>
      <c r="CK249" s="43"/>
      <c r="CL249" s="43"/>
      <c r="CM249" s="43"/>
      <c r="CN249" s="43"/>
      <c r="CO249" s="43"/>
      <c r="CP249" s="43"/>
      <c r="CQ249" s="43"/>
      <c r="CR249" s="43"/>
      <c r="CS249" s="43"/>
      <c r="CT249" s="43"/>
      <c r="CU249" s="43"/>
      <c r="CV249" s="43"/>
      <c r="CW249" s="43"/>
      <c r="CX249" s="43"/>
      <c r="CY249" s="43"/>
      <c r="CZ249" s="43"/>
      <c r="DA249" s="43"/>
      <c r="DB249" s="43"/>
      <c r="DC249" s="43"/>
      <c r="DD249" s="43"/>
      <c r="DE249" s="43"/>
      <c r="DF249" s="43"/>
      <c r="DG249" s="43"/>
      <c r="DH249" s="43"/>
      <c r="DI249" s="43"/>
      <c r="DJ249" s="43"/>
      <c r="DK249" s="43"/>
      <c r="DL249" s="43"/>
      <c r="DM249" s="43"/>
      <c r="DN249" s="43"/>
      <c r="DO249" s="43"/>
      <c r="DP249" s="43"/>
      <c r="DQ249" s="43"/>
      <c r="DR249" s="43"/>
      <c r="DS249" s="43"/>
      <c r="DT249" s="43"/>
      <c r="DU249" s="43"/>
      <c r="DV249" s="43"/>
      <c r="DW249" s="43"/>
      <c r="DX249" s="43"/>
      <c r="DY249" s="43"/>
      <c r="DZ249" s="43"/>
      <c r="EA249" s="43"/>
      <c r="EB249" s="43"/>
      <c r="EC249" s="43"/>
      <c r="ED249" s="43"/>
      <c r="EE249" s="43"/>
    </row>
    <row r="250" ht="14.25" customHeight="1">
      <c r="I250" s="11"/>
      <c r="L250" s="1"/>
      <c r="M250" s="1"/>
      <c r="N250" s="1"/>
    </row>
    <row r="251" ht="14.25" customHeight="1">
      <c r="I251" s="11"/>
      <c r="L251" s="1"/>
      <c r="M251" s="1"/>
      <c r="N251" s="1"/>
    </row>
    <row r="252" ht="14.25" customHeight="1">
      <c r="I252" s="11"/>
      <c r="L252" s="1"/>
      <c r="M252" s="1"/>
      <c r="N252" s="1"/>
    </row>
    <row r="253" ht="14.25" customHeight="1">
      <c r="I253" s="11"/>
      <c r="L253" s="1"/>
      <c r="M253" s="1"/>
      <c r="N253" s="1"/>
    </row>
    <row r="254" ht="14.25" customHeight="1">
      <c r="I254" s="11"/>
      <c r="L254" s="1"/>
      <c r="M254" s="1"/>
      <c r="N254" s="1"/>
    </row>
    <row r="255" ht="14.25" customHeight="1">
      <c r="I255" s="11"/>
      <c r="L255" s="1"/>
      <c r="M255" s="1"/>
      <c r="N255" s="1"/>
    </row>
    <row r="256" ht="14.25" customHeight="1">
      <c r="I256" s="11"/>
      <c r="L256" s="1"/>
      <c r="M256" s="1"/>
      <c r="N256" s="1"/>
    </row>
    <row r="257" ht="14.25" customHeight="1">
      <c r="I257" s="11"/>
      <c r="L257" s="1"/>
      <c r="M257" s="1"/>
      <c r="N257" s="1"/>
    </row>
    <row r="258" ht="14.25" customHeight="1">
      <c r="I258" s="11"/>
      <c r="L258" s="1"/>
      <c r="M258" s="1"/>
      <c r="N258" s="1"/>
    </row>
    <row r="259" ht="14.25" customHeight="1">
      <c r="I259" s="11"/>
      <c r="L259" s="1"/>
      <c r="M259" s="1"/>
      <c r="N259" s="1"/>
    </row>
    <row r="260" ht="14.25" customHeight="1">
      <c r="I260" s="11"/>
      <c r="L260" s="1"/>
      <c r="M260" s="1"/>
      <c r="N260" s="1"/>
    </row>
    <row r="261" ht="14.25" customHeight="1">
      <c r="I261" s="11"/>
      <c r="L261" s="1"/>
      <c r="M261" s="1"/>
      <c r="N261" s="1"/>
    </row>
    <row r="262" ht="14.25" customHeight="1">
      <c r="I262" s="11"/>
      <c r="L262" s="1"/>
      <c r="M262" s="1"/>
      <c r="N262" s="1"/>
    </row>
    <row r="263" ht="14.25" customHeight="1">
      <c r="I263" s="11"/>
      <c r="L263" s="1"/>
      <c r="M263" s="1"/>
      <c r="N263" s="1"/>
    </row>
    <row r="264" ht="14.25" customHeight="1">
      <c r="I264" s="11"/>
      <c r="L264" s="1"/>
      <c r="M264" s="1"/>
      <c r="N264" s="1"/>
    </row>
    <row r="265" ht="14.25" customHeight="1">
      <c r="I265" s="11"/>
      <c r="L265" s="1"/>
      <c r="M265" s="1"/>
      <c r="N265" s="1"/>
    </row>
    <row r="266" ht="14.25" customHeight="1">
      <c r="I266" s="11"/>
      <c r="L266" s="1"/>
      <c r="M266" s="1"/>
      <c r="N266" s="1"/>
    </row>
    <row r="267" ht="14.25" customHeight="1">
      <c r="I267" s="11"/>
      <c r="L267" s="1"/>
      <c r="M267" s="1"/>
      <c r="N267" s="1"/>
    </row>
    <row r="268" ht="14.25" customHeight="1">
      <c r="I268" s="11"/>
      <c r="L268" s="1"/>
      <c r="M268" s="1"/>
      <c r="N268" s="1"/>
    </row>
    <row r="269" ht="14.25" customHeight="1">
      <c r="I269" s="11"/>
      <c r="L269" s="1"/>
      <c r="M269" s="1"/>
      <c r="N269" s="1"/>
      <c r="CJ269" s="43"/>
    </row>
    <row r="270" ht="14.25" customHeight="1">
      <c r="I270" s="11"/>
      <c r="L270" s="1"/>
      <c r="M270" s="1"/>
      <c r="N270" s="1"/>
      <c r="CJ270" s="43"/>
      <c r="CK270" s="43"/>
    </row>
    <row r="271" ht="14.25" customHeight="1">
      <c r="I271" s="11"/>
      <c r="L271" s="1"/>
      <c r="M271" s="1"/>
      <c r="N271" s="1"/>
      <c r="CJ271" s="43"/>
      <c r="CK271" s="43"/>
      <c r="CL271" s="43"/>
    </row>
    <row r="272" ht="14.25" customHeight="1">
      <c r="I272" s="11"/>
      <c r="L272" s="1"/>
      <c r="M272" s="1"/>
      <c r="N272" s="1"/>
      <c r="CJ272" s="43"/>
      <c r="CK272" s="43"/>
      <c r="CL272" s="43"/>
      <c r="CM272" s="43"/>
    </row>
    <row r="273" ht="14.25" customHeight="1">
      <c r="I273" s="11"/>
      <c r="L273" s="1"/>
      <c r="M273" s="1"/>
      <c r="N273" s="1"/>
      <c r="CJ273" s="43"/>
      <c r="CK273" s="43"/>
      <c r="CL273" s="43"/>
      <c r="CM273" s="43"/>
      <c r="CN273" s="43"/>
    </row>
    <row r="274" ht="14.25" customHeight="1">
      <c r="I274" s="11"/>
      <c r="L274" s="1"/>
      <c r="M274" s="1"/>
      <c r="N274" s="1"/>
      <c r="CJ274" s="43"/>
      <c r="CK274" s="43"/>
      <c r="CL274" s="43"/>
      <c r="CM274" s="43"/>
      <c r="CN274" s="43"/>
      <c r="CO274" s="43"/>
    </row>
    <row r="275" ht="14.25" customHeight="1">
      <c r="I275" s="11"/>
      <c r="L275" s="1"/>
      <c r="M275" s="1"/>
      <c r="N275" s="1"/>
      <c r="CJ275" s="43"/>
      <c r="CK275" s="43"/>
      <c r="CL275" s="43"/>
      <c r="CM275" s="43"/>
      <c r="CN275" s="43"/>
      <c r="CO275" s="43"/>
      <c r="CP275" s="43"/>
    </row>
    <row r="276" ht="14.25" customHeight="1">
      <c r="I276" s="11"/>
      <c r="L276" s="1"/>
      <c r="M276" s="1"/>
      <c r="N276" s="1"/>
      <c r="CJ276" s="43"/>
      <c r="CK276" s="43"/>
      <c r="CL276" s="43"/>
      <c r="CM276" s="43"/>
      <c r="CN276" s="43"/>
      <c r="CO276" s="43"/>
      <c r="CP276" s="43"/>
      <c r="CQ276" s="43"/>
    </row>
    <row r="277" ht="14.25" customHeight="1">
      <c r="I277" s="11"/>
      <c r="L277" s="1"/>
      <c r="M277" s="1"/>
      <c r="N277" s="1"/>
      <c r="CJ277" s="43"/>
      <c r="CK277" s="43"/>
      <c r="CL277" s="43"/>
      <c r="CM277" s="43"/>
      <c r="CN277" s="43"/>
      <c r="CO277" s="43"/>
      <c r="CP277" s="43"/>
      <c r="CQ277" s="43"/>
      <c r="CR277" s="43"/>
    </row>
    <row r="278" ht="14.25" customHeight="1">
      <c r="I278" s="11"/>
      <c r="L278" s="1"/>
      <c r="M278" s="1"/>
      <c r="N278" s="1"/>
      <c r="CJ278" s="43"/>
      <c r="CK278" s="43"/>
      <c r="CL278" s="43"/>
      <c r="CM278" s="43"/>
      <c r="CN278" s="43"/>
      <c r="CO278" s="43"/>
      <c r="CP278" s="43"/>
      <c r="CQ278" s="43"/>
      <c r="CR278" s="43"/>
      <c r="CS278" s="43"/>
    </row>
    <row r="279" ht="14.25" customHeight="1">
      <c r="I279" s="11"/>
      <c r="L279" s="1"/>
      <c r="M279" s="1"/>
      <c r="N279" s="1"/>
      <c r="CJ279" s="43"/>
      <c r="CK279" s="43"/>
      <c r="CL279" s="43"/>
      <c r="CM279" s="43"/>
      <c r="CN279" s="43"/>
      <c r="CO279" s="43"/>
      <c r="CP279" s="43"/>
      <c r="CQ279" s="43"/>
      <c r="CR279" s="43"/>
      <c r="CS279" s="43"/>
      <c r="CT279" s="43"/>
    </row>
    <row r="280" ht="14.25" customHeight="1">
      <c r="I280" s="11"/>
      <c r="L280" s="1"/>
      <c r="M280" s="1"/>
      <c r="N280" s="1"/>
      <c r="CJ280" s="43"/>
      <c r="CK280" s="43"/>
      <c r="CL280" s="43"/>
      <c r="CM280" s="43"/>
      <c r="CN280" s="43"/>
      <c r="CO280" s="43"/>
      <c r="CP280" s="43"/>
      <c r="CQ280" s="43"/>
      <c r="CR280" s="43"/>
      <c r="CS280" s="43"/>
      <c r="CT280" s="43"/>
      <c r="CU280" s="43"/>
    </row>
    <row r="281" ht="14.25" customHeight="1">
      <c r="I281" s="11"/>
      <c r="L281" s="1"/>
      <c r="M281" s="1"/>
      <c r="N281" s="1"/>
      <c r="CJ281" s="43"/>
      <c r="CK281" s="43"/>
      <c r="CL281" s="43"/>
      <c r="CM281" s="43"/>
      <c r="CN281" s="43"/>
      <c r="CO281" s="43"/>
      <c r="CP281" s="43"/>
      <c r="CQ281" s="43"/>
      <c r="CR281" s="43"/>
      <c r="CS281" s="43"/>
      <c r="CT281" s="43"/>
      <c r="CU281" s="43"/>
      <c r="CV281" s="43"/>
    </row>
    <row r="282" ht="14.25" customHeight="1">
      <c r="I282" s="11"/>
      <c r="L282" s="1"/>
      <c r="M282" s="1"/>
      <c r="N282" s="1"/>
      <c r="CJ282" s="43"/>
      <c r="CK282" s="43"/>
      <c r="CL282" s="43"/>
      <c r="CM282" s="43"/>
      <c r="CN282" s="43"/>
      <c r="CO282" s="43"/>
      <c r="CP282" s="43"/>
      <c r="CQ282" s="43"/>
      <c r="CR282" s="43"/>
      <c r="CS282" s="43"/>
      <c r="CT282" s="43"/>
      <c r="CU282" s="43"/>
      <c r="CV282" s="43"/>
      <c r="CW282" s="43"/>
    </row>
    <row r="283" ht="14.25" customHeight="1">
      <c r="I283" s="11"/>
      <c r="L283" s="1"/>
      <c r="M283" s="1"/>
      <c r="N283" s="1"/>
      <c r="CJ283" s="43"/>
      <c r="CK283" s="43"/>
      <c r="CL283" s="43"/>
      <c r="CM283" s="43"/>
      <c r="CN283" s="43"/>
      <c r="CO283" s="43"/>
      <c r="CP283" s="43"/>
      <c r="CQ283" s="43"/>
      <c r="CR283" s="43"/>
      <c r="CS283" s="43"/>
      <c r="CT283" s="43"/>
      <c r="CU283" s="43"/>
      <c r="CV283" s="43"/>
      <c r="CW283" s="43"/>
      <c r="CX283" s="43"/>
    </row>
    <row r="284" ht="14.25" customHeight="1">
      <c r="I284" s="11"/>
      <c r="L284" s="1"/>
      <c r="M284" s="1"/>
      <c r="N284" s="1"/>
      <c r="CJ284" s="43"/>
      <c r="CK284" s="43"/>
      <c r="CL284" s="43"/>
      <c r="CM284" s="43"/>
      <c r="CN284" s="43"/>
      <c r="CO284" s="43"/>
      <c r="CP284" s="43"/>
      <c r="CQ284" s="43"/>
      <c r="CR284" s="43"/>
      <c r="CS284" s="43"/>
      <c r="CT284" s="43"/>
      <c r="CU284" s="43"/>
      <c r="CV284" s="43"/>
      <c r="CW284" s="43"/>
      <c r="CX284" s="43"/>
      <c r="CY284" s="43"/>
    </row>
    <row r="285" ht="14.25" customHeight="1">
      <c r="I285" s="11"/>
      <c r="L285" s="1"/>
      <c r="M285" s="1"/>
      <c r="N285" s="1"/>
      <c r="CJ285" s="43"/>
      <c r="CK285" s="43"/>
      <c r="CL285" s="43"/>
      <c r="CM285" s="43"/>
      <c r="CN285" s="43"/>
      <c r="CO285" s="43"/>
      <c r="CP285" s="43"/>
      <c r="CQ285" s="43"/>
      <c r="CR285" s="43"/>
      <c r="CS285" s="43"/>
      <c r="CT285" s="43"/>
      <c r="CU285" s="43"/>
      <c r="CV285" s="43"/>
      <c r="CW285" s="43"/>
      <c r="CX285" s="43"/>
      <c r="CY285" s="43"/>
      <c r="CZ285" s="43"/>
    </row>
    <row r="286" ht="14.25" customHeight="1">
      <c r="I286" s="11"/>
      <c r="L286" s="1"/>
      <c r="M286" s="1"/>
      <c r="N286" s="1"/>
      <c r="CJ286" s="43"/>
      <c r="CK286" s="43"/>
      <c r="CL286" s="43"/>
      <c r="CM286" s="43"/>
      <c r="CN286" s="43"/>
      <c r="CO286" s="43"/>
      <c r="CP286" s="43"/>
      <c r="CQ286" s="43"/>
      <c r="CR286" s="43"/>
      <c r="CS286" s="43"/>
      <c r="CT286" s="43"/>
      <c r="CU286" s="43"/>
      <c r="CV286" s="43"/>
      <c r="CW286" s="43"/>
      <c r="CX286" s="43"/>
      <c r="CY286" s="43"/>
      <c r="CZ286" s="43"/>
      <c r="DA286" s="43"/>
    </row>
    <row r="287" ht="14.25" customHeight="1">
      <c r="I287" s="11"/>
      <c r="L287" s="1"/>
      <c r="M287" s="1"/>
      <c r="N287" s="1"/>
      <c r="CJ287" s="43"/>
      <c r="CK287" s="43"/>
      <c r="CL287" s="43"/>
      <c r="CM287" s="43"/>
      <c r="CN287" s="43"/>
      <c r="CO287" s="43"/>
      <c r="CP287" s="43"/>
      <c r="CQ287" s="43"/>
      <c r="CR287" s="43"/>
      <c r="CS287" s="43"/>
      <c r="CT287" s="43"/>
      <c r="CU287" s="43"/>
      <c r="CV287" s="43"/>
      <c r="CW287" s="43"/>
      <c r="CX287" s="43"/>
      <c r="CY287" s="43"/>
      <c r="CZ287" s="43"/>
      <c r="DA287" s="43"/>
      <c r="DB287" s="43"/>
    </row>
    <row r="288" ht="14.25" customHeight="1">
      <c r="I288" s="11"/>
      <c r="L288" s="1"/>
      <c r="M288" s="1"/>
      <c r="N288" s="1"/>
      <c r="CJ288" s="43"/>
      <c r="CK288" s="43"/>
      <c r="CL288" s="43"/>
      <c r="CM288" s="43"/>
      <c r="CN288" s="43"/>
      <c r="CO288" s="43"/>
      <c r="CP288" s="43"/>
      <c r="CQ288" s="43"/>
      <c r="CR288" s="43"/>
      <c r="CS288" s="43"/>
      <c r="CT288" s="43"/>
      <c r="CU288" s="43"/>
      <c r="CV288" s="43"/>
      <c r="CW288" s="43"/>
      <c r="CX288" s="43"/>
      <c r="CY288" s="43"/>
      <c r="CZ288" s="43"/>
      <c r="DA288" s="43"/>
      <c r="DB288" s="43"/>
      <c r="DC288" s="43"/>
    </row>
    <row r="289" ht="14.25" customHeight="1">
      <c r="I289" s="11"/>
      <c r="L289" s="1"/>
      <c r="M289" s="1"/>
      <c r="N289" s="1"/>
      <c r="CJ289" s="43"/>
      <c r="CK289" s="43"/>
      <c r="CL289" s="43"/>
      <c r="CM289" s="43"/>
      <c r="CN289" s="43"/>
      <c r="CO289" s="43"/>
      <c r="CP289" s="43"/>
      <c r="CQ289" s="43"/>
      <c r="CR289" s="43"/>
      <c r="CS289" s="43"/>
      <c r="CT289" s="43"/>
      <c r="CU289" s="43"/>
      <c r="CV289" s="43"/>
      <c r="CW289" s="43"/>
      <c r="CX289" s="43"/>
      <c r="CY289" s="43"/>
      <c r="CZ289" s="43"/>
      <c r="DA289" s="43"/>
      <c r="DB289" s="43"/>
      <c r="DC289" s="43"/>
      <c r="DD289" s="43"/>
    </row>
    <row r="290" ht="14.25" customHeight="1">
      <c r="I290" s="11"/>
      <c r="L290" s="1"/>
      <c r="M290" s="1"/>
      <c r="N290" s="1"/>
      <c r="CJ290" s="43"/>
      <c r="CK290" s="43"/>
      <c r="CL290" s="43"/>
      <c r="CM290" s="43"/>
      <c r="CN290" s="43"/>
      <c r="CO290" s="43"/>
      <c r="CP290" s="43"/>
      <c r="CQ290" s="43"/>
      <c r="CR290" s="43"/>
      <c r="CS290" s="43"/>
      <c r="CT290" s="43"/>
      <c r="CU290" s="43"/>
      <c r="CV290" s="43"/>
      <c r="CW290" s="43"/>
      <c r="CX290" s="43"/>
      <c r="CY290" s="43"/>
      <c r="CZ290" s="43"/>
      <c r="DA290" s="43"/>
      <c r="DB290" s="43"/>
      <c r="DC290" s="43"/>
      <c r="DD290" s="43"/>
      <c r="DE290" s="43"/>
    </row>
    <row r="291" ht="14.25" customHeight="1">
      <c r="I291" s="11"/>
      <c r="L291" s="1"/>
      <c r="M291" s="1"/>
      <c r="N291" s="1"/>
      <c r="CJ291" s="43"/>
      <c r="CK291" s="43"/>
      <c r="CL291" s="43"/>
      <c r="CM291" s="43"/>
      <c r="CN291" s="43"/>
      <c r="CO291" s="43"/>
      <c r="CP291" s="43"/>
      <c r="CQ291" s="43"/>
      <c r="CR291" s="43"/>
      <c r="CS291" s="43"/>
      <c r="CT291" s="43"/>
      <c r="CU291" s="43"/>
      <c r="CV291" s="43"/>
      <c r="CW291" s="43"/>
      <c r="CX291" s="43"/>
      <c r="CY291" s="43"/>
      <c r="CZ291" s="43"/>
      <c r="DA291" s="43"/>
      <c r="DB291" s="43"/>
      <c r="DC291" s="43"/>
      <c r="DD291" s="43"/>
      <c r="DE291" s="43"/>
      <c r="DF291" s="43"/>
    </row>
    <row r="292" ht="14.25" customHeight="1">
      <c r="I292" s="11"/>
      <c r="L292" s="1"/>
      <c r="M292" s="1"/>
      <c r="N292" s="1"/>
      <c r="CJ292" s="43"/>
      <c r="CK292" s="43"/>
      <c r="CL292" s="43"/>
      <c r="CM292" s="43"/>
      <c r="CN292" s="43"/>
      <c r="CO292" s="43"/>
      <c r="CP292" s="43"/>
      <c r="CQ292" s="43"/>
      <c r="CR292" s="43"/>
      <c r="CS292" s="43"/>
      <c r="CT292" s="43"/>
      <c r="CU292" s="43"/>
      <c r="CV292" s="43"/>
      <c r="CW292" s="43"/>
      <c r="CX292" s="43"/>
      <c r="CY292" s="43"/>
      <c r="CZ292" s="43"/>
      <c r="DA292" s="43"/>
      <c r="DB292" s="43"/>
      <c r="DC292" s="43"/>
      <c r="DD292" s="43"/>
      <c r="DE292" s="43"/>
      <c r="DF292" s="43"/>
      <c r="DG292" s="43"/>
    </row>
    <row r="293" ht="14.25" customHeight="1">
      <c r="I293" s="11"/>
      <c r="L293" s="1"/>
      <c r="M293" s="1"/>
      <c r="N293" s="1"/>
      <c r="CJ293" s="43"/>
      <c r="CK293" s="43"/>
      <c r="CL293" s="43"/>
      <c r="CM293" s="43"/>
      <c r="CN293" s="43"/>
      <c r="CO293" s="43"/>
      <c r="CP293" s="43"/>
      <c r="CQ293" s="43"/>
      <c r="CR293" s="43"/>
      <c r="CS293" s="43"/>
      <c r="CT293" s="43"/>
      <c r="CU293" s="43"/>
      <c r="CV293" s="43"/>
      <c r="CW293" s="43"/>
      <c r="CX293" s="43"/>
      <c r="CY293" s="43"/>
      <c r="CZ293" s="43"/>
      <c r="DA293" s="43"/>
      <c r="DB293" s="43"/>
      <c r="DC293" s="43"/>
      <c r="DD293" s="43"/>
      <c r="DE293" s="43"/>
      <c r="DF293" s="43"/>
      <c r="DG293" s="43"/>
      <c r="DH293" s="43"/>
    </row>
    <row r="294" ht="14.25" customHeight="1">
      <c r="I294" s="11"/>
      <c r="L294" s="1"/>
      <c r="M294" s="1"/>
      <c r="N294" s="1"/>
      <c r="CJ294" s="43"/>
      <c r="CK294" s="43"/>
      <c r="CL294" s="43"/>
      <c r="CM294" s="43"/>
      <c r="CN294" s="43"/>
      <c r="CO294" s="43"/>
      <c r="CP294" s="43"/>
      <c r="CQ294" s="43"/>
      <c r="CR294" s="43"/>
      <c r="CS294" s="43"/>
      <c r="CT294" s="43"/>
      <c r="CU294" s="43"/>
      <c r="CV294" s="43"/>
      <c r="CW294" s="43"/>
      <c r="CX294" s="43"/>
      <c r="CY294" s="43"/>
      <c r="CZ294" s="43"/>
      <c r="DA294" s="43"/>
      <c r="DB294" s="43"/>
      <c r="DC294" s="43"/>
      <c r="DD294" s="43"/>
      <c r="DE294" s="43"/>
      <c r="DF294" s="43"/>
      <c r="DG294" s="43"/>
      <c r="DH294" s="43"/>
      <c r="DI294" s="43"/>
    </row>
    <row r="295" ht="14.25" customHeight="1">
      <c r="I295" s="11"/>
      <c r="L295" s="1"/>
      <c r="M295" s="1"/>
      <c r="N295" s="1"/>
      <c r="CJ295" s="43"/>
      <c r="CK295" s="43"/>
      <c r="CL295" s="43"/>
      <c r="CM295" s="43"/>
      <c r="CN295" s="43"/>
      <c r="CO295" s="43"/>
      <c r="CP295" s="43"/>
      <c r="CQ295" s="43"/>
      <c r="CR295" s="43"/>
      <c r="CS295" s="43"/>
      <c r="CT295" s="43"/>
      <c r="CU295" s="43"/>
      <c r="CV295" s="43"/>
      <c r="CW295" s="43"/>
      <c r="CX295" s="43"/>
      <c r="CY295" s="43"/>
      <c r="CZ295" s="43"/>
      <c r="DA295" s="43"/>
      <c r="DB295" s="43"/>
      <c r="DC295" s="43"/>
      <c r="DD295" s="43"/>
      <c r="DE295" s="43"/>
      <c r="DF295" s="43"/>
      <c r="DG295" s="43"/>
      <c r="DH295" s="43"/>
      <c r="DI295" s="43"/>
      <c r="DJ295" s="43"/>
    </row>
    <row r="296" ht="14.25" customHeight="1">
      <c r="I296" s="11"/>
      <c r="L296" s="1"/>
      <c r="M296" s="1"/>
      <c r="N296" s="1"/>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c r="DF296" s="43"/>
      <c r="DG296" s="43"/>
      <c r="DH296" s="43"/>
      <c r="DI296" s="43"/>
      <c r="DJ296" s="43"/>
      <c r="DK296" s="43"/>
    </row>
    <row r="297" ht="14.25" customHeight="1">
      <c r="I297" s="11"/>
      <c r="L297" s="1"/>
      <c r="M297" s="1"/>
      <c r="N297" s="1"/>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c r="DG297" s="43"/>
      <c r="DH297" s="43"/>
      <c r="DI297" s="43"/>
      <c r="DJ297" s="43"/>
      <c r="DK297" s="43"/>
      <c r="DL297" s="43"/>
    </row>
    <row r="298" ht="14.25" customHeight="1">
      <c r="I298" s="11"/>
      <c r="L298" s="1"/>
      <c r="M298" s="1"/>
      <c r="N298" s="1"/>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c r="DH298" s="43"/>
      <c r="DI298" s="43"/>
      <c r="DJ298" s="43"/>
      <c r="DK298" s="43"/>
      <c r="DL298" s="43"/>
      <c r="DM298" s="43"/>
    </row>
    <row r="299" ht="14.25" customHeight="1">
      <c r="I299" s="11"/>
      <c r="L299" s="1"/>
      <c r="M299" s="1"/>
      <c r="N299" s="1"/>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c r="DI299" s="43"/>
      <c r="DJ299" s="43"/>
      <c r="DK299" s="43"/>
      <c r="DL299" s="43"/>
      <c r="DM299" s="43"/>
      <c r="DN299" s="43"/>
    </row>
    <row r="300" ht="14.25" customHeight="1">
      <c r="I300" s="11"/>
      <c r="L300" s="1"/>
      <c r="M300" s="1"/>
      <c r="N300" s="1"/>
      <c r="CJ300" s="43"/>
      <c r="CK300" s="43"/>
      <c r="CL300" s="43"/>
      <c r="CM300" s="43"/>
      <c r="CN300" s="43"/>
      <c r="CO300" s="43"/>
      <c r="CP300" s="43"/>
      <c r="CQ300" s="43"/>
      <c r="CR300" s="43"/>
      <c r="CS300" s="43"/>
      <c r="CT300" s="43"/>
      <c r="CU300" s="43"/>
      <c r="CV300" s="43"/>
      <c r="CW300" s="43"/>
      <c r="CX300" s="43"/>
      <c r="CY300" s="43"/>
      <c r="CZ300" s="43"/>
      <c r="DA300" s="43"/>
      <c r="DB300" s="43"/>
      <c r="DC300" s="43"/>
      <c r="DD300" s="43"/>
      <c r="DE300" s="43"/>
      <c r="DF300" s="43"/>
      <c r="DG300" s="43"/>
      <c r="DH300" s="43"/>
      <c r="DI300" s="43"/>
      <c r="DJ300" s="43"/>
      <c r="DK300" s="43"/>
      <c r="DL300" s="43"/>
      <c r="DM300" s="43"/>
      <c r="DN300" s="43"/>
      <c r="DO300" s="43"/>
    </row>
    <row r="301" ht="14.25" customHeight="1">
      <c r="I301" s="11"/>
      <c r="L301" s="1"/>
      <c r="M301" s="1"/>
      <c r="N301" s="1"/>
      <c r="CJ301" s="43"/>
      <c r="CK301" s="43"/>
      <c r="CL301" s="43"/>
      <c r="CM301" s="43"/>
      <c r="CN301" s="43"/>
      <c r="CO301" s="43"/>
      <c r="CP301" s="43"/>
      <c r="CQ301" s="43"/>
      <c r="CR301" s="43"/>
      <c r="CS301" s="43"/>
      <c r="CT301" s="43"/>
      <c r="CU301" s="43"/>
      <c r="CV301" s="43"/>
      <c r="CW301" s="43"/>
      <c r="CX301" s="43"/>
      <c r="CY301" s="43"/>
      <c r="CZ301" s="43"/>
      <c r="DA301" s="43"/>
      <c r="DB301" s="43"/>
      <c r="DC301" s="43"/>
      <c r="DD301" s="43"/>
      <c r="DE301" s="43"/>
      <c r="DF301" s="43"/>
      <c r="DG301" s="43"/>
      <c r="DH301" s="43"/>
      <c r="DI301" s="43"/>
      <c r="DJ301" s="43"/>
      <c r="DK301" s="43"/>
      <c r="DL301" s="43"/>
      <c r="DM301" s="43"/>
      <c r="DN301" s="43"/>
      <c r="DO301" s="43"/>
      <c r="DP301" s="43"/>
    </row>
    <row r="302" ht="14.25" customHeight="1">
      <c r="I302" s="11"/>
      <c r="L302" s="1"/>
      <c r="M302" s="1"/>
      <c r="N302" s="1"/>
      <c r="CJ302" s="43"/>
      <c r="CK302" s="43"/>
      <c r="CL302" s="43"/>
      <c r="CM302" s="43"/>
      <c r="CN302" s="43"/>
      <c r="CO302" s="43"/>
      <c r="CP302" s="43"/>
      <c r="CQ302" s="43"/>
      <c r="CR302" s="43"/>
      <c r="CS302" s="43"/>
      <c r="CT302" s="43"/>
      <c r="CU302" s="43"/>
      <c r="CV302" s="43"/>
      <c r="CW302" s="43"/>
      <c r="CX302" s="43"/>
      <c r="CY302" s="43"/>
      <c r="CZ302" s="43"/>
      <c r="DA302" s="43"/>
      <c r="DB302" s="43"/>
      <c r="DC302" s="43"/>
      <c r="DD302" s="43"/>
      <c r="DE302" s="43"/>
      <c r="DF302" s="43"/>
      <c r="DG302" s="43"/>
      <c r="DH302" s="43"/>
      <c r="DI302" s="43"/>
      <c r="DJ302" s="43"/>
      <c r="DK302" s="43"/>
      <c r="DL302" s="43"/>
      <c r="DM302" s="43"/>
      <c r="DN302" s="43"/>
      <c r="DO302" s="43"/>
      <c r="DP302" s="43"/>
      <c r="DQ302" s="43"/>
    </row>
    <row r="303" ht="14.25" customHeight="1">
      <c r="I303" s="11"/>
      <c r="L303" s="1"/>
      <c r="M303" s="1"/>
      <c r="N303" s="1"/>
      <c r="CJ303" s="43"/>
      <c r="CK303" s="43"/>
      <c r="CL303" s="43"/>
      <c r="CM303" s="43"/>
      <c r="CN303" s="43"/>
      <c r="CO303" s="43"/>
      <c r="CP303" s="43"/>
      <c r="CQ303" s="43"/>
      <c r="CR303" s="43"/>
      <c r="CS303" s="43"/>
      <c r="CT303" s="43"/>
      <c r="CU303" s="43"/>
      <c r="CV303" s="43"/>
      <c r="CW303" s="43"/>
      <c r="CX303" s="43"/>
      <c r="CY303" s="43"/>
      <c r="CZ303" s="43"/>
      <c r="DA303" s="43"/>
      <c r="DB303" s="43"/>
      <c r="DC303" s="43"/>
      <c r="DD303" s="43"/>
      <c r="DE303" s="43"/>
      <c r="DF303" s="43"/>
      <c r="DG303" s="43"/>
      <c r="DH303" s="43"/>
      <c r="DI303" s="43"/>
      <c r="DJ303" s="43"/>
      <c r="DK303" s="43"/>
      <c r="DL303" s="43"/>
      <c r="DM303" s="43"/>
      <c r="DN303" s="43"/>
      <c r="DO303" s="43"/>
      <c r="DP303" s="43"/>
      <c r="DQ303" s="43"/>
      <c r="DR303" s="43"/>
    </row>
    <row r="304" ht="14.25" customHeight="1">
      <c r="I304" s="11"/>
      <c r="L304" s="1"/>
      <c r="M304" s="1"/>
      <c r="N304" s="1"/>
      <c r="CJ304" s="43"/>
      <c r="CK304" s="43"/>
      <c r="CL304" s="43"/>
      <c r="CM304" s="43"/>
      <c r="CN304" s="43"/>
      <c r="CO304" s="43"/>
      <c r="CP304" s="43"/>
      <c r="CQ304" s="43"/>
      <c r="CR304" s="43"/>
      <c r="CS304" s="43"/>
      <c r="CT304" s="43"/>
      <c r="CU304" s="43"/>
      <c r="CV304" s="43"/>
      <c r="CW304" s="43"/>
      <c r="CX304" s="43"/>
      <c r="CY304" s="43"/>
      <c r="CZ304" s="43"/>
      <c r="DA304" s="43"/>
      <c r="DB304" s="43"/>
      <c r="DC304" s="43"/>
      <c r="DD304" s="43"/>
      <c r="DE304" s="43"/>
      <c r="DF304" s="43"/>
      <c r="DG304" s="43"/>
      <c r="DH304" s="43"/>
      <c r="DI304" s="43"/>
      <c r="DJ304" s="43"/>
      <c r="DK304" s="43"/>
      <c r="DL304" s="43"/>
      <c r="DM304" s="43"/>
      <c r="DN304" s="43"/>
      <c r="DO304" s="43"/>
      <c r="DP304" s="43"/>
      <c r="DQ304" s="43"/>
      <c r="DR304" s="43"/>
      <c r="DS304" s="43"/>
    </row>
    <row r="305" ht="14.25" customHeight="1">
      <c r="I305" s="11"/>
      <c r="L305" s="1"/>
      <c r="M305" s="1"/>
      <c r="N305" s="1"/>
      <c r="CJ305" s="43"/>
      <c r="CK305" s="43"/>
      <c r="CL305" s="43"/>
      <c r="CM305" s="43"/>
      <c r="CN305" s="43"/>
      <c r="CO305" s="43"/>
      <c r="CP305" s="43"/>
      <c r="CQ305" s="43"/>
      <c r="CR305" s="43"/>
      <c r="CS305" s="43"/>
      <c r="CT305" s="43"/>
      <c r="CU305" s="43"/>
      <c r="CV305" s="43"/>
      <c r="CW305" s="43"/>
      <c r="CX305" s="43"/>
      <c r="CY305" s="43"/>
      <c r="CZ305" s="43"/>
      <c r="DA305" s="43"/>
      <c r="DB305" s="43"/>
      <c r="DC305" s="43"/>
      <c r="DD305" s="43"/>
      <c r="DE305" s="43"/>
      <c r="DF305" s="43"/>
      <c r="DG305" s="43"/>
      <c r="DH305" s="43"/>
      <c r="DI305" s="43"/>
      <c r="DJ305" s="43"/>
      <c r="DK305" s="43"/>
      <c r="DL305" s="43"/>
      <c r="DM305" s="43"/>
      <c r="DN305" s="43"/>
      <c r="DO305" s="43"/>
      <c r="DP305" s="43"/>
      <c r="DQ305" s="43"/>
      <c r="DR305" s="43"/>
      <c r="DS305" s="43"/>
      <c r="DT305" s="43"/>
    </row>
    <row r="306" ht="14.25" customHeight="1">
      <c r="I306" s="11"/>
      <c r="L306" s="1"/>
      <c r="M306" s="1"/>
      <c r="N306" s="1"/>
      <c r="CJ306" s="43"/>
      <c r="CK306" s="43"/>
      <c r="CL306" s="43"/>
      <c r="CM306" s="43"/>
      <c r="CN306" s="43"/>
      <c r="CO306" s="43"/>
      <c r="CP306" s="43"/>
      <c r="CQ306" s="43"/>
      <c r="CR306" s="43"/>
      <c r="CS306" s="43"/>
      <c r="CT306" s="43"/>
      <c r="CU306" s="43"/>
      <c r="CV306" s="43"/>
      <c r="CW306" s="43"/>
      <c r="CX306" s="43"/>
      <c r="CY306" s="43"/>
      <c r="CZ306" s="43"/>
      <c r="DA306" s="43"/>
      <c r="DB306" s="43"/>
      <c r="DC306" s="43"/>
      <c r="DD306" s="43"/>
      <c r="DE306" s="43"/>
      <c r="DF306" s="43"/>
      <c r="DG306" s="43"/>
      <c r="DH306" s="43"/>
      <c r="DI306" s="43"/>
      <c r="DJ306" s="43"/>
      <c r="DK306" s="43"/>
      <c r="DL306" s="43"/>
      <c r="DM306" s="43"/>
      <c r="DN306" s="43"/>
      <c r="DO306" s="43"/>
      <c r="DP306" s="43"/>
      <c r="DQ306" s="43"/>
      <c r="DR306" s="43"/>
      <c r="DS306" s="43"/>
      <c r="DT306" s="43"/>
      <c r="DU306" s="43"/>
    </row>
    <row r="307" ht="14.25" customHeight="1">
      <c r="I307" s="11"/>
      <c r="L307" s="1"/>
      <c r="M307" s="1"/>
      <c r="N307" s="1"/>
      <c r="CJ307" s="43"/>
      <c r="CK307" s="43"/>
      <c r="CL307" s="43"/>
      <c r="CM307" s="43"/>
      <c r="CN307" s="43"/>
      <c r="CO307" s="43"/>
      <c r="CP307" s="43"/>
      <c r="CQ307" s="43"/>
      <c r="CR307" s="43"/>
      <c r="CS307" s="43"/>
      <c r="CT307" s="43"/>
      <c r="CU307" s="43"/>
      <c r="CV307" s="43"/>
      <c r="CW307" s="43"/>
      <c r="CX307" s="43"/>
      <c r="CY307" s="43"/>
      <c r="CZ307" s="43"/>
      <c r="DA307" s="43"/>
      <c r="DB307" s="43"/>
      <c r="DC307" s="43"/>
      <c r="DD307" s="43"/>
      <c r="DE307" s="43"/>
      <c r="DF307" s="43"/>
      <c r="DG307" s="43"/>
      <c r="DH307" s="43"/>
      <c r="DI307" s="43"/>
      <c r="DJ307" s="43"/>
      <c r="DK307" s="43"/>
      <c r="DL307" s="43"/>
      <c r="DM307" s="43"/>
      <c r="DN307" s="43"/>
      <c r="DO307" s="43"/>
      <c r="DP307" s="43"/>
      <c r="DQ307" s="43"/>
      <c r="DR307" s="43"/>
      <c r="DS307" s="43"/>
      <c r="DT307" s="43"/>
      <c r="DU307" s="43"/>
      <c r="DV307" s="43"/>
    </row>
    <row r="308" ht="14.25" customHeight="1">
      <c r="I308" s="11"/>
      <c r="L308" s="1"/>
      <c r="M308" s="1"/>
      <c r="N308" s="1"/>
      <c r="CJ308" s="43"/>
      <c r="CK308" s="43"/>
      <c r="CL308" s="43"/>
      <c r="CM308" s="43"/>
      <c r="CN308" s="43"/>
      <c r="CO308" s="43"/>
      <c r="CP308" s="43"/>
      <c r="CQ308" s="43"/>
      <c r="CR308" s="43"/>
      <c r="CS308" s="43"/>
      <c r="CT308" s="43"/>
      <c r="CU308" s="43"/>
      <c r="CV308" s="43"/>
      <c r="CW308" s="43"/>
      <c r="CX308" s="43"/>
      <c r="CY308" s="43"/>
      <c r="CZ308" s="43"/>
      <c r="DA308" s="43"/>
      <c r="DB308" s="43"/>
      <c r="DC308" s="43"/>
      <c r="DD308" s="43"/>
      <c r="DE308" s="43"/>
      <c r="DF308" s="43"/>
      <c r="DG308" s="43"/>
      <c r="DH308" s="43"/>
      <c r="DI308" s="43"/>
      <c r="DJ308" s="43"/>
      <c r="DK308" s="43"/>
      <c r="DL308" s="43"/>
      <c r="DM308" s="43"/>
      <c r="DN308" s="43"/>
      <c r="DO308" s="43"/>
      <c r="DP308" s="43"/>
      <c r="DQ308" s="43"/>
      <c r="DR308" s="43"/>
      <c r="DS308" s="43"/>
      <c r="DT308" s="43"/>
      <c r="DU308" s="43"/>
      <c r="DV308" s="43"/>
      <c r="DW308" s="43"/>
    </row>
    <row r="309" ht="14.25" customHeight="1">
      <c r="I309" s="11"/>
      <c r="L309" s="1"/>
      <c r="M309" s="1"/>
      <c r="N309" s="1"/>
      <c r="CJ309" s="43"/>
      <c r="CK309" s="43"/>
      <c r="CL309" s="43"/>
      <c r="CM309" s="43"/>
      <c r="CN309" s="43"/>
      <c r="CO309" s="43"/>
      <c r="CP309" s="43"/>
      <c r="CQ309" s="43"/>
      <c r="CR309" s="43"/>
      <c r="CS309" s="43"/>
      <c r="CT309" s="43"/>
      <c r="CU309" s="43"/>
      <c r="CV309" s="43"/>
      <c r="CW309" s="43"/>
      <c r="CX309" s="43"/>
      <c r="CY309" s="43"/>
      <c r="CZ309" s="43"/>
      <c r="DA309" s="43"/>
      <c r="DB309" s="43"/>
      <c r="DC309" s="43"/>
      <c r="DD309" s="43"/>
      <c r="DE309" s="43"/>
      <c r="DF309" s="43"/>
      <c r="DG309" s="43"/>
      <c r="DH309" s="43"/>
      <c r="DI309" s="43"/>
      <c r="DJ309" s="43"/>
      <c r="DK309" s="43"/>
      <c r="DL309" s="43"/>
      <c r="DM309" s="43"/>
      <c r="DN309" s="43"/>
      <c r="DO309" s="43"/>
      <c r="DP309" s="43"/>
      <c r="DQ309" s="43"/>
      <c r="DR309" s="43"/>
      <c r="DS309" s="43"/>
      <c r="DT309" s="43"/>
      <c r="DU309" s="43"/>
      <c r="DV309" s="43"/>
      <c r="DW309" s="43"/>
      <c r="DX309" s="43"/>
    </row>
    <row r="310" ht="14.25" customHeight="1">
      <c r="I310" s="11"/>
      <c r="L310" s="1"/>
      <c r="M310" s="1"/>
      <c r="N310" s="1"/>
      <c r="CJ310" s="43"/>
      <c r="CK310" s="43"/>
      <c r="CL310" s="43"/>
      <c r="CM310" s="43"/>
      <c r="CN310" s="43"/>
      <c r="CO310" s="43"/>
      <c r="CP310" s="43"/>
      <c r="CQ310" s="43"/>
      <c r="CR310" s="43"/>
      <c r="CS310" s="43"/>
      <c r="CT310" s="43"/>
      <c r="CU310" s="43"/>
      <c r="CV310" s="43"/>
      <c r="CW310" s="43"/>
      <c r="CX310" s="43"/>
      <c r="CY310" s="43"/>
      <c r="CZ310" s="43"/>
      <c r="DA310" s="43"/>
      <c r="DB310" s="43"/>
      <c r="DC310" s="43"/>
      <c r="DD310" s="43"/>
      <c r="DE310" s="43"/>
      <c r="DF310" s="43"/>
      <c r="DG310" s="43"/>
      <c r="DH310" s="43"/>
      <c r="DI310" s="43"/>
      <c r="DJ310" s="43"/>
      <c r="DK310" s="43"/>
      <c r="DL310" s="43"/>
      <c r="DM310" s="43"/>
      <c r="DN310" s="43"/>
      <c r="DO310" s="43"/>
      <c r="DP310" s="43"/>
      <c r="DQ310" s="43"/>
      <c r="DR310" s="43"/>
      <c r="DS310" s="43"/>
      <c r="DT310" s="43"/>
      <c r="DU310" s="43"/>
      <c r="DV310" s="43"/>
      <c r="DW310" s="43"/>
      <c r="DX310" s="43"/>
      <c r="DY310" s="43"/>
    </row>
    <row r="311" ht="14.25" customHeight="1">
      <c r="I311" s="11"/>
      <c r="L311" s="1"/>
      <c r="M311" s="1"/>
      <c r="N311" s="1"/>
      <c r="CJ311" s="43"/>
      <c r="CK311" s="43"/>
      <c r="CL311" s="43"/>
      <c r="CM311" s="43"/>
      <c r="CN311" s="43"/>
      <c r="CO311" s="43"/>
      <c r="CP311" s="43"/>
      <c r="CQ311" s="43"/>
      <c r="CR311" s="43"/>
      <c r="CS311" s="43"/>
      <c r="CT311" s="43"/>
      <c r="CU311" s="43"/>
      <c r="CV311" s="43"/>
      <c r="CW311" s="43"/>
      <c r="CX311" s="43"/>
      <c r="CY311" s="43"/>
      <c r="CZ311" s="43"/>
      <c r="DA311" s="43"/>
      <c r="DB311" s="43"/>
      <c r="DC311" s="43"/>
      <c r="DD311" s="43"/>
      <c r="DE311" s="43"/>
      <c r="DF311" s="43"/>
      <c r="DG311" s="43"/>
      <c r="DH311" s="43"/>
      <c r="DI311" s="43"/>
      <c r="DJ311" s="43"/>
      <c r="DK311" s="43"/>
      <c r="DL311" s="43"/>
      <c r="DM311" s="43"/>
      <c r="DN311" s="43"/>
      <c r="DO311" s="43"/>
      <c r="DP311" s="43"/>
      <c r="DQ311" s="43"/>
      <c r="DR311" s="43"/>
      <c r="DS311" s="43"/>
      <c r="DT311" s="43"/>
      <c r="DU311" s="43"/>
      <c r="DV311" s="43"/>
      <c r="DW311" s="43"/>
      <c r="DX311" s="43"/>
      <c r="DY311" s="43"/>
      <c r="DZ311" s="43"/>
    </row>
    <row r="312" ht="14.25" customHeight="1">
      <c r="I312" s="11"/>
      <c r="L312" s="1"/>
      <c r="M312" s="1"/>
      <c r="N312" s="1"/>
      <c r="CJ312" s="43"/>
      <c r="CK312" s="43"/>
      <c r="CL312" s="43"/>
      <c r="CM312" s="43"/>
      <c r="CN312" s="43"/>
      <c r="CO312" s="43"/>
      <c r="CP312" s="43"/>
      <c r="CQ312" s="43"/>
      <c r="CR312" s="43"/>
      <c r="CS312" s="43"/>
      <c r="CT312" s="43"/>
      <c r="CU312" s="43"/>
      <c r="CV312" s="43"/>
      <c r="CW312" s="43"/>
      <c r="CX312" s="43"/>
      <c r="CY312" s="43"/>
      <c r="CZ312" s="43"/>
      <c r="DA312" s="43"/>
      <c r="DB312" s="43"/>
      <c r="DC312" s="43"/>
      <c r="DD312" s="43"/>
      <c r="DE312" s="43"/>
      <c r="DF312" s="43"/>
      <c r="DG312" s="43"/>
      <c r="DH312" s="43"/>
      <c r="DI312" s="43"/>
      <c r="DJ312" s="43"/>
      <c r="DK312" s="43"/>
      <c r="DL312" s="43"/>
      <c r="DM312" s="43"/>
      <c r="DN312" s="43"/>
      <c r="DO312" s="43"/>
      <c r="DP312" s="43"/>
      <c r="DQ312" s="43"/>
      <c r="DR312" s="43"/>
      <c r="DS312" s="43"/>
      <c r="DT312" s="43"/>
      <c r="DU312" s="43"/>
      <c r="DV312" s="43"/>
      <c r="DW312" s="43"/>
      <c r="DX312" s="43"/>
      <c r="DY312" s="43"/>
      <c r="DZ312" s="43"/>
      <c r="EA312" s="43"/>
    </row>
    <row r="313" ht="14.25" customHeight="1">
      <c r="I313" s="11"/>
      <c r="L313" s="1"/>
      <c r="M313" s="1"/>
      <c r="N313" s="1"/>
      <c r="CJ313" s="43"/>
      <c r="CK313" s="43"/>
      <c r="CL313" s="43"/>
      <c r="CM313" s="43"/>
      <c r="CN313" s="43"/>
      <c r="CO313" s="43"/>
      <c r="CP313" s="43"/>
      <c r="CQ313" s="43"/>
      <c r="CR313" s="43"/>
      <c r="CS313" s="43"/>
      <c r="CT313" s="43"/>
      <c r="CU313" s="43"/>
      <c r="CV313" s="43"/>
      <c r="CW313" s="43"/>
      <c r="CX313" s="43"/>
      <c r="CY313" s="43"/>
      <c r="CZ313" s="43"/>
      <c r="DA313" s="43"/>
      <c r="DB313" s="43"/>
      <c r="DC313" s="43"/>
      <c r="DD313" s="43"/>
      <c r="DE313" s="43"/>
      <c r="DF313" s="43"/>
      <c r="DG313" s="43"/>
      <c r="DH313" s="43"/>
      <c r="DI313" s="43"/>
      <c r="DJ313" s="43"/>
      <c r="DK313" s="43"/>
      <c r="DL313" s="43"/>
      <c r="DM313" s="43"/>
      <c r="DN313" s="43"/>
      <c r="DO313" s="43"/>
      <c r="DP313" s="43"/>
      <c r="DQ313" s="43"/>
      <c r="DR313" s="43"/>
      <c r="DS313" s="43"/>
      <c r="DT313" s="43"/>
      <c r="DU313" s="43"/>
      <c r="DV313" s="43"/>
      <c r="DW313" s="43"/>
      <c r="DX313" s="43"/>
      <c r="DY313" s="43"/>
      <c r="DZ313" s="43"/>
      <c r="EA313" s="43"/>
      <c r="EB313" s="43"/>
    </row>
    <row r="314" ht="14.25" customHeight="1">
      <c r="I314" s="11"/>
      <c r="L314" s="1"/>
      <c r="M314" s="1"/>
      <c r="N314" s="1"/>
      <c r="CJ314" s="43"/>
      <c r="CK314" s="43"/>
      <c r="CL314" s="43"/>
      <c r="CM314" s="43"/>
      <c r="CN314" s="43"/>
      <c r="CO314" s="43"/>
      <c r="CP314" s="43"/>
      <c r="CQ314" s="43"/>
      <c r="CR314" s="43"/>
      <c r="CS314" s="43"/>
      <c r="CT314" s="43"/>
      <c r="CU314" s="43"/>
      <c r="CV314" s="43"/>
      <c r="CW314" s="43"/>
      <c r="CX314" s="43"/>
      <c r="CY314" s="43"/>
      <c r="CZ314" s="43"/>
      <c r="DA314" s="43"/>
      <c r="DB314" s="43"/>
      <c r="DC314" s="43"/>
      <c r="DD314" s="43"/>
      <c r="DE314" s="43"/>
      <c r="DF314" s="43"/>
      <c r="DG314" s="43"/>
      <c r="DH314" s="43"/>
      <c r="DI314" s="43"/>
      <c r="DJ314" s="43"/>
      <c r="DK314" s="43"/>
      <c r="DL314" s="43"/>
      <c r="DM314" s="43"/>
      <c r="DN314" s="43"/>
      <c r="DO314" s="43"/>
      <c r="DP314" s="43"/>
      <c r="DQ314" s="43"/>
      <c r="DR314" s="43"/>
      <c r="DS314" s="43"/>
      <c r="DT314" s="43"/>
      <c r="DU314" s="43"/>
      <c r="DV314" s="43"/>
      <c r="DW314" s="43"/>
      <c r="DX314" s="43"/>
      <c r="DY314" s="43"/>
      <c r="DZ314" s="43"/>
      <c r="EA314" s="43"/>
      <c r="EB314" s="43"/>
      <c r="EC314" s="43"/>
    </row>
    <row r="315" ht="14.25" customHeight="1">
      <c r="I315" s="11"/>
      <c r="L315" s="1"/>
      <c r="M315" s="1"/>
      <c r="N315" s="1"/>
      <c r="CJ315" s="43"/>
      <c r="CK315" s="43"/>
      <c r="CL315" s="43"/>
      <c r="CM315" s="43"/>
      <c r="CN315" s="43"/>
      <c r="CO315" s="43"/>
      <c r="CP315" s="43"/>
      <c r="CQ315" s="43"/>
      <c r="CR315" s="43"/>
      <c r="CS315" s="43"/>
      <c r="CT315" s="43"/>
      <c r="CU315" s="43"/>
      <c r="CV315" s="43"/>
      <c r="CW315" s="43"/>
      <c r="CX315" s="43"/>
      <c r="CY315" s="43"/>
      <c r="CZ315" s="43"/>
      <c r="DA315" s="43"/>
      <c r="DB315" s="43"/>
      <c r="DC315" s="43"/>
      <c r="DD315" s="43"/>
      <c r="DE315" s="43"/>
      <c r="DF315" s="43"/>
      <c r="DG315" s="43"/>
      <c r="DH315" s="43"/>
      <c r="DI315" s="43"/>
      <c r="DJ315" s="43"/>
      <c r="DK315" s="43"/>
      <c r="DL315" s="43"/>
      <c r="DM315" s="43"/>
      <c r="DN315" s="43"/>
      <c r="DO315" s="43"/>
      <c r="DP315" s="43"/>
      <c r="DQ315" s="43"/>
      <c r="DR315" s="43"/>
      <c r="DS315" s="43"/>
      <c r="DT315" s="43"/>
      <c r="DU315" s="43"/>
      <c r="DV315" s="43"/>
      <c r="DW315" s="43"/>
      <c r="DX315" s="43"/>
      <c r="DY315" s="43"/>
      <c r="DZ315" s="43"/>
      <c r="EA315" s="43"/>
      <c r="EB315" s="43"/>
      <c r="EC315" s="43"/>
      <c r="ED315" s="43"/>
    </row>
  </sheetData>
  <conditionalFormatting sqref="I4">
    <cfRule type="containsText" dxfId="0" priority="1" operator="containsText" text="WARNING">
      <formula>NOT(ISERROR(SEARCH(("WARNING"),(I4))))</formula>
    </cfRule>
  </conditionalFormatting>
  <conditionalFormatting sqref="I4">
    <cfRule type="containsText" dxfId="1" priority="2" operator="containsText" text="GOOD">
      <formula>NOT(ISERROR(SEARCH(("GOOD"),(I4))))</formula>
    </cfRule>
  </conditionalFormatting>
  <conditionalFormatting sqref="I4">
    <cfRule type="cellIs" dxfId="1" priority="3" operator="equal">
      <formula>"""GOOD"""</formula>
    </cfRule>
  </conditionalFormatting>
  <conditionalFormatting sqref="I4">
    <cfRule type="expression" dxfId="1" priority="4">
      <formula>"GOOD"</formula>
    </cfRule>
  </conditionalFormatting>
  <dataValidations>
    <dataValidation type="list" allowBlank="1" showErrorMessage="1" sqref="F4">
      <formula1>$L$7:$P$7</formula1>
    </dataValidation>
  </dataValidations>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3" width="2.43"/>
    <col customWidth="1" min="4" max="4" width="8.71"/>
    <col customWidth="1" min="5" max="5" width="15.86"/>
    <col customWidth="1" min="6" max="7" width="14.29"/>
    <col customWidth="1" min="8" max="10" width="14.71"/>
    <col customWidth="1" min="11" max="30" width="8.71"/>
  </cols>
  <sheetData>
    <row r="1" ht="14.25" customHeight="1">
      <c r="A1" s="5" t="s">
        <v>107</v>
      </c>
      <c r="B1" s="6"/>
      <c r="C1" s="6"/>
      <c r="D1" s="6"/>
      <c r="E1" s="6"/>
      <c r="F1" s="6"/>
      <c r="G1" s="6"/>
      <c r="H1" s="6"/>
      <c r="I1" s="7"/>
      <c r="J1" s="6"/>
      <c r="K1" s="6"/>
      <c r="L1" s="8"/>
      <c r="M1" s="8"/>
      <c r="N1" s="8"/>
      <c r="O1" s="6"/>
      <c r="P1" s="6"/>
      <c r="Q1" s="6"/>
      <c r="R1" s="6"/>
      <c r="S1" s="6"/>
      <c r="T1" s="6"/>
      <c r="U1" s="6"/>
      <c r="V1" s="6"/>
      <c r="W1" s="6"/>
      <c r="X1" s="6"/>
      <c r="Y1" s="6"/>
      <c r="Z1" s="6"/>
      <c r="AA1" s="6"/>
      <c r="AB1" s="6"/>
      <c r="AC1" s="6"/>
      <c r="AD1" s="6"/>
    </row>
    <row r="2" ht="14.25" customHeight="1">
      <c r="A2" s="9" t="s">
        <v>5</v>
      </c>
      <c r="I2" s="11"/>
      <c r="L2" s="1"/>
      <c r="M2" s="1"/>
      <c r="N2" s="1"/>
    </row>
    <row r="3" ht="14.25" customHeight="1"/>
    <row r="4" ht="14.25" customHeight="1">
      <c r="F4" s="64">
        <v>1.0</v>
      </c>
      <c r="G4" s="64">
        <f t="shared" ref="G4:J4" si="1">+F4+1</f>
        <v>2</v>
      </c>
      <c r="H4" s="64">
        <f t="shared" si="1"/>
        <v>3</v>
      </c>
      <c r="I4" s="64">
        <f t="shared" si="1"/>
        <v>4</v>
      </c>
      <c r="J4" s="64">
        <f t="shared" si="1"/>
        <v>5</v>
      </c>
    </row>
    <row r="5" ht="14.25" customHeight="1">
      <c r="B5" s="13" t="s">
        <v>108</v>
      </c>
      <c r="F5" s="57"/>
      <c r="G5" s="57"/>
      <c r="H5" s="57"/>
      <c r="I5" s="57"/>
      <c r="J5" s="57"/>
    </row>
    <row r="6" ht="14.25" customHeight="1">
      <c r="C6" s="13" t="str">
        <f>+'Annual Summary'!B37</f>
        <v>DtC Customers</v>
      </c>
      <c r="F6" s="57">
        <f>+'Annual Summary'!H37</f>
        <v>14707.83866</v>
      </c>
      <c r="G6" s="57">
        <f>+'Annual Summary'!I37</f>
        <v>40046.90151</v>
      </c>
      <c r="H6" s="57">
        <f>+'Annual Summary'!J37</f>
        <v>81795.15308</v>
      </c>
      <c r="I6" s="57">
        <f>+'Annual Summary'!K37</f>
        <v>136615.5834</v>
      </c>
      <c r="J6" s="57">
        <f>+'Annual Summary'!L37</f>
        <v>203536.7333</v>
      </c>
      <c r="M6" s="65"/>
    </row>
    <row r="7" ht="14.25" customHeight="1">
      <c r="C7" s="13" t="str">
        <f>+'Annual Summary'!B38</f>
        <v>Small Business</v>
      </c>
      <c r="F7" s="66">
        <f>+'Annual Summary'!H38</f>
        <v>117853.5105</v>
      </c>
      <c r="G7" s="66">
        <f>+'Annual Summary'!I38</f>
        <v>589998.7909</v>
      </c>
      <c r="H7" s="66">
        <f>+'Annual Summary'!J38</f>
        <v>1559892.204</v>
      </c>
      <c r="I7" s="66">
        <f>+'Annual Summary'!K38</f>
        <v>3101192.712</v>
      </c>
      <c r="J7" s="66">
        <f>+'Annual Summary'!L38</f>
        <v>5335148.821</v>
      </c>
    </row>
    <row r="8" ht="14.25" customHeight="1">
      <c r="C8" s="13" t="str">
        <f>+'Annual Summary'!B39</f>
        <v>Mid-Market</v>
      </c>
      <c r="F8" s="66">
        <f>+'Annual Summary'!H39</f>
        <v>178321.4728</v>
      </c>
      <c r="G8" s="66">
        <f>+'Annual Summary'!I39</f>
        <v>965589.1326</v>
      </c>
      <c r="H8" s="66">
        <f>+'Annual Summary'!J39</f>
        <v>2543658.206</v>
      </c>
      <c r="I8" s="66">
        <f>+'Annual Summary'!K39</f>
        <v>4942540.26</v>
      </c>
      <c r="J8" s="66">
        <f>+'Annual Summary'!L39</f>
        <v>8277328.19</v>
      </c>
    </row>
    <row r="9" ht="14.25" customHeight="1">
      <c r="C9" s="13" t="str">
        <f>+'Annual Summary'!B40</f>
        <v>Enterprise</v>
      </c>
      <c r="F9" s="66">
        <f>+'Annual Summary'!H40</f>
        <v>546583.619</v>
      </c>
      <c r="G9" s="66">
        <f>+'Annual Summary'!I40</f>
        <v>3039956.734</v>
      </c>
      <c r="H9" s="66">
        <f>+'Annual Summary'!J40</f>
        <v>7998755.518</v>
      </c>
      <c r="I9" s="66">
        <f>+'Annual Summary'!K40</f>
        <v>15425263.23</v>
      </c>
      <c r="J9" s="66">
        <f>+'Annual Summary'!L40</f>
        <v>25596952.76</v>
      </c>
    </row>
    <row r="10" ht="14.25" customHeight="1">
      <c r="C10" s="13" t="str">
        <f>+'Annual Summary'!B41</f>
        <v>Events</v>
      </c>
      <c r="F10" s="67">
        <f>+'Annual Summary'!H41</f>
        <v>75000</v>
      </c>
      <c r="G10" s="67">
        <f>+'Annual Summary'!I41</f>
        <v>300000</v>
      </c>
      <c r="H10" s="67">
        <f>+'Annual Summary'!J41</f>
        <v>750000</v>
      </c>
      <c r="I10" s="67">
        <f>+'Annual Summary'!K41</f>
        <v>2250000</v>
      </c>
      <c r="J10" s="67">
        <f>+'Annual Summary'!L41</f>
        <v>6000000</v>
      </c>
    </row>
    <row r="11" ht="14.25" customHeight="1">
      <c r="B11" s="13" t="s">
        <v>109</v>
      </c>
      <c r="F11" s="57">
        <f t="shared" ref="F11:J11" si="2">SUM(F6:F10)</f>
        <v>932466.4409</v>
      </c>
      <c r="G11" s="57">
        <f t="shared" si="2"/>
        <v>4935591.559</v>
      </c>
      <c r="H11" s="57">
        <f t="shared" si="2"/>
        <v>12934101.08</v>
      </c>
      <c r="I11" s="57">
        <f t="shared" si="2"/>
        <v>25855611.79</v>
      </c>
      <c r="J11" s="57">
        <f t="shared" si="2"/>
        <v>45412966.5</v>
      </c>
    </row>
    <row r="12" ht="4.5" customHeight="1"/>
    <row r="13" ht="14.25" customHeight="1">
      <c r="B13" s="13" t="s">
        <v>110</v>
      </c>
      <c r="F13" s="57">
        <f>+'Annual Summary'!H25</f>
        <v>-959688.7258</v>
      </c>
      <c r="G13" s="57">
        <f>+'Annual Summary'!I25</f>
        <v>144730.9822</v>
      </c>
      <c r="H13" s="57">
        <f>+'Annual Summary'!J25</f>
        <v>4129614.335</v>
      </c>
      <c r="I13" s="57">
        <f>+'Annual Summary'!K25</f>
        <v>11416612.73</v>
      </c>
      <c r="J13" s="57">
        <f>+'Annual Summary'!L25</f>
        <v>22581500.61</v>
      </c>
    </row>
    <row r="14" ht="14.25" customHeight="1">
      <c r="C14" s="13" t="s">
        <v>111</v>
      </c>
      <c r="F14" s="45">
        <f t="shared" ref="F14:J14" si="3">+F13/F11</f>
        <v>-1.029193849</v>
      </c>
      <c r="G14" s="45">
        <f t="shared" si="3"/>
        <v>0.02932393827</v>
      </c>
      <c r="H14" s="45">
        <f t="shared" si="3"/>
        <v>0.3192811243</v>
      </c>
      <c r="I14" s="45">
        <f t="shared" si="3"/>
        <v>0.4415526048</v>
      </c>
      <c r="J14" s="45">
        <f t="shared" si="3"/>
        <v>0.4972478645</v>
      </c>
    </row>
    <row r="15" ht="4.5" customHeight="1"/>
    <row r="16" ht="14.25" customHeight="1">
      <c r="B16" s="13" t="s">
        <v>112</v>
      </c>
      <c r="F16" s="43">
        <f>+'Annual Summary'!H54</f>
        <v>300.1599727</v>
      </c>
      <c r="G16" s="43">
        <f>+'Annual Summary'!I54</f>
        <v>817.2837043</v>
      </c>
      <c r="H16" s="43">
        <f>+'Annual Summary'!J54</f>
        <v>1669.288838</v>
      </c>
      <c r="I16" s="43">
        <f>+'Annual Summary'!K54</f>
        <v>2788.073131</v>
      </c>
      <c r="J16" s="43">
        <f>+'Annual Summary'!L54</f>
        <v>4153.810883</v>
      </c>
    </row>
    <row r="17" ht="4.5" customHeight="1"/>
    <row r="18" ht="14.25" customHeight="1">
      <c r="B18" s="13" t="s">
        <v>113</v>
      </c>
    </row>
    <row r="19" ht="14.25" customHeight="1">
      <c r="C19" s="13" t="s">
        <v>31</v>
      </c>
      <c r="F19" s="43">
        <f>+'Annual Summary'!H64+'Annual Summary'!H89</f>
        <v>119.222009</v>
      </c>
      <c r="G19" s="43">
        <f>+'Annual Summary'!I64+'Annual Summary'!I89</f>
        <v>367.6604423</v>
      </c>
      <c r="H19" s="43">
        <f>+'Annual Summary'!J64+'Annual Summary'!J89</f>
        <v>771.3914065</v>
      </c>
      <c r="I19" s="43">
        <f>+'Annual Summary'!K64+'Annual Summary'!K89</f>
        <v>1304.453438</v>
      </c>
      <c r="J19" s="43">
        <f>+'Annual Summary'!L64+'Annual Summary'!L89</f>
        <v>1963.641655</v>
      </c>
    </row>
    <row r="20" ht="14.25" customHeight="1">
      <c r="C20" s="13" t="s">
        <v>28</v>
      </c>
      <c r="F20" s="43">
        <f>+'Annual Summary'!H65+'Annual Summary'!H90</f>
        <v>44.96369553</v>
      </c>
      <c r="G20" s="43">
        <f>+'Annual Summary'!I65+'Annual Summary'!I90</f>
        <v>152.630119</v>
      </c>
      <c r="H20" s="43">
        <f>+'Annual Summary'!J65+'Annual Summary'!J90</f>
        <v>325.9759911</v>
      </c>
      <c r="I20" s="43">
        <f>+'Annual Summary'!K65+'Annual Summary'!K90</f>
        <v>555.5534329</v>
      </c>
      <c r="J20" s="43">
        <f>+'Annual Summary'!L65+'Annual Summary'!L90</f>
        <v>841.6680449</v>
      </c>
    </row>
    <row r="21" ht="14.25" customHeight="1">
      <c r="C21" s="13" t="s">
        <v>32</v>
      </c>
      <c r="F21" s="68">
        <f>+'Annual Summary'!H66+'Annual Summary'!H91</f>
        <v>55.06915771</v>
      </c>
      <c r="G21" s="68">
        <f>+'Annual Summary'!I66+'Annual Summary'!I91</f>
        <v>193.1067913</v>
      </c>
      <c r="H21" s="68">
        <f>+'Annual Summary'!J66+'Annual Summary'!J91</f>
        <v>414.728084</v>
      </c>
      <c r="I21" s="68">
        <f>+'Annual Summary'!K66+'Annual Summary'!K91</f>
        <v>708.5134818</v>
      </c>
      <c r="J21" s="68">
        <f>+'Annual Summary'!L66+'Annual Summary'!L91</f>
        <v>1075.506466</v>
      </c>
    </row>
    <row r="22" ht="14.25" customHeight="1">
      <c r="B22" s="13" t="s">
        <v>114</v>
      </c>
      <c r="F22" s="43">
        <f t="shared" ref="F22:J22" si="4">SUM(F19:F21)</f>
        <v>219.2548623</v>
      </c>
      <c r="G22" s="43">
        <f t="shared" si="4"/>
        <v>713.3973527</v>
      </c>
      <c r="H22" s="43">
        <f t="shared" si="4"/>
        <v>1512.095482</v>
      </c>
      <c r="I22" s="43">
        <f t="shared" si="4"/>
        <v>2568.520353</v>
      </c>
      <c r="J22" s="43">
        <f t="shared" si="4"/>
        <v>3880.816165</v>
      </c>
    </row>
    <row r="23" ht="4.5" customHeight="1">
      <c r="F23" s="69"/>
      <c r="G23" s="69"/>
      <c r="H23" s="69"/>
      <c r="I23" s="69"/>
      <c r="J23" s="69"/>
    </row>
    <row r="24" ht="14.25" customHeight="1">
      <c r="B24" s="13" t="s">
        <v>115</v>
      </c>
      <c r="F24" s="70" t="s">
        <v>116</v>
      </c>
      <c r="G24" s="45">
        <f>+AVERAGE('Annual Summary'!I107:I109)</f>
        <v>0.6567621562</v>
      </c>
      <c r="H24" s="45">
        <f>+AVERAGE('Annual Summary'!J107:J109)</f>
        <v>0.4208523691</v>
      </c>
      <c r="I24" s="45">
        <f>+AVERAGE('Annual Summary'!K107:K109)</f>
        <v>0.2950298294</v>
      </c>
      <c r="J24" s="45">
        <f>+AVERAGE('Annual Summary'!L107:L109)</f>
        <v>0.217731526</v>
      </c>
    </row>
    <row r="25" ht="14.25" customHeight="1">
      <c r="B25" s="13" t="s">
        <v>117</v>
      </c>
      <c r="F25" s="57">
        <f>+'Annual Summary'!H100</f>
        <v>2406.107965</v>
      </c>
      <c r="G25" s="57">
        <f>+'Annual Summary'!I100</f>
        <v>3412.264068</v>
      </c>
      <c r="H25" s="57">
        <f>+'Annual Summary'!J100</f>
        <v>4366.206353</v>
      </c>
      <c r="I25" s="57">
        <f>+'Annual Summary'!K100</f>
        <v>5055.006501</v>
      </c>
      <c r="J25" s="57">
        <f>+'Annual Summary'!L100</f>
        <v>5732.016431</v>
      </c>
    </row>
    <row r="26" ht="14.25" customHeight="1">
      <c r="B26" s="13" t="s">
        <v>118</v>
      </c>
      <c r="F26" s="43">
        <f>+'Annual Summary'!H49</f>
        <v>16</v>
      </c>
      <c r="G26" s="43">
        <f>+'Annual Summary'!I49</f>
        <v>34</v>
      </c>
      <c r="H26" s="43">
        <f>+'Annual Summary'!J49</f>
        <v>57</v>
      </c>
      <c r="I26" s="43">
        <f>+'Annual Summary'!K49</f>
        <v>77</v>
      </c>
      <c r="J26" s="43">
        <f>+'Annual Summary'!L49</f>
        <v>98</v>
      </c>
    </row>
    <row r="27" ht="14.25" customHeight="1"/>
    <row r="28" ht="14.25" customHeight="1">
      <c r="B28" s="13" t="s">
        <v>119</v>
      </c>
    </row>
    <row r="29" ht="14.25" customHeight="1">
      <c r="C29" s="13" t="s">
        <v>120</v>
      </c>
      <c r="F29" s="43">
        <f>+'Annual Summary'!H94</f>
        <v>31000</v>
      </c>
      <c r="G29" s="43">
        <f>+'Annual Summary'!I94</f>
        <v>96000</v>
      </c>
      <c r="H29" s="43">
        <f>+'Annual Summary'!J94</f>
        <v>168000</v>
      </c>
      <c r="I29" s="43">
        <f>+'Annual Summary'!K94</f>
        <v>240000</v>
      </c>
      <c r="J29" s="43">
        <f>+'Annual Summary'!L94</f>
        <v>312000</v>
      </c>
    </row>
    <row r="30" ht="14.25" customHeight="1">
      <c r="C30" s="13" t="s">
        <v>121</v>
      </c>
      <c r="F30" s="43">
        <f>+'Annual Summary'!H97</f>
        <v>78</v>
      </c>
      <c r="G30" s="43">
        <f>+'Annual Summary'!I97</f>
        <v>270</v>
      </c>
      <c r="H30" s="43">
        <f>+'Annual Summary'!J97</f>
        <v>486</v>
      </c>
      <c r="I30" s="43">
        <f>+'Annual Summary'!K97</f>
        <v>702</v>
      </c>
      <c r="J30" s="43">
        <f>+'Annual Summary'!L97</f>
        <v>918</v>
      </c>
    </row>
    <row r="31" ht="14.25" customHeight="1">
      <c r="C31" s="13" t="str">
        <f>+'Annual Summary'!C102</f>
        <v>Customers / Emails</v>
      </c>
      <c r="F31" s="65">
        <f>+'Annual Summary'!H102</f>
        <v>0.002516129032</v>
      </c>
      <c r="G31" s="65">
        <f>+'Annual Summary'!I102</f>
        <v>0.0028125</v>
      </c>
      <c r="H31" s="65">
        <f>+'Annual Summary'!J102</f>
        <v>0.002892857143</v>
      </c>
      <c r="I31" s="65">
        <f>+'Annual Summary'!K102</f>
        <v>0.002925</v>
      </c>
      <c r="J31" s="65">
        <f>+'Annual Summary'!L102</f>
        <v>0.002942307692</v>
      </c>
    </row>
    <row r="32" ht="14.25" customHeight="1">
      <c r="C32" s="13" t="str">
        <f>+'Annual Summary'!C103</f>
        <v>Customers / Responses</v>
      </c>
      <c r="F32" s="65">
        <f>+'Annual Summary'!H103</f>
        <v>0.06290322581</v>
      </c>
      <c r="G32" s="65">
        <f>+'Annual Summary'!I103</f>
        <v>0.0703125</v>
      </c>
      <c r="H32" s="65">
        <f>+'Annual Summary'!J103</f>
        <v>0.07232142857</v>
      </c>
      <c r="I32" s="65">
        <f>+'Annual Summary'!K103</f>
        <v>0.073125</v>
      </c>
      <c r="J32" s="65">
        <f>+'Annual Summary'!L103</f>
        <v>0.07355769231</v>
      </c>
    </row>
    <row r="33" ht="14.25" customHeight="1">
      <c r="C33" s="13" t="str">
        <f>+'Annual Summary'!C104</f>
        <v>Customers / Calls</v>
      </c>
      <c r="F33" s="65">
        <f>+'Annual Summary'!H104</f>
        <v>0.1258064516</v>
      </c>
      <c r="G33" s="65">
        <f>+'Annual Summary'!I104</f>
        <v>0.140625</v>
      </c>
      <c r="H33" s="65">
        <f>+'Annual Summary'!J104</f>
        <v>0.1446428571</v>
      </c>
      <c r="I33" s="65">
        <f>+'Annual Summary'!K104</f>
        <v>0.14625</v>
      </c>
      <c r="J33" s="65">
        <f>+'Annual Summary'!L104</f>
        <v>0.1471153846</v>
      </c>
    </row>
    <row r="34" ht="14.25" customHeight="1"/>
    <row r="35" ht="14.25" customHeight="1">
      <c r="B35" s="13" t="s">
        <v>122</v>
      </c>
    </row>
    <row r="36" ht="14.25" customHeight="1">
      <c r="C36" s="13" t="s">
        <v>123</v>
      </c>
      <c r="F36" s="57">
        <f>+'Annual Summary'!H69</f>
        <v>106921.4188</v>
      </c>
      <c r="G36" s="57">
        <f>+'Annual Summary'!I69</f>
        <v>292377.3653</v>
      </c>
      <c r="H36" s="57">
        <f>+'Annual Summary'!J69</f>
        <v>600383.2596</v>
      </c>
      <c r="I36" s="57">
        <f>+'Annual Summary'!K69</f>
        <v>1008131.76</v>
      </c>
      <c r="J36" s="57">
        <f>+'Annual Summary'!L69</f>
        <v>1509829.822</v>
      </c>
    </row>
    <row r="37" ht="14.25" customHeight="1">
      <c r="C37" s="13" t="s">
        <v>124</v>
      </c>
      <c r="F37" s="43">
        <f>+'Annual Summary'!H75</f>
        <v>2853.116706</v>
      </c>
      <c r="G37" s="43">
        <f>+'Annual Summary'!I75</f>
        <v>7148.888785</v>
      </c>
      <c r="H37" s="43">
        <f>+'Annual Summary'!J75</f>
        <v>12774.82083</v>
      </c>
      <c r="I37" s="43">
        <f>+'Annual Summary'!K75</f>
        <v>20352.14653</v>
      </c>
      <c r="J37" s="43">
        <f>+'Annual Summary'!L75</f>
        <v>28875.05284</v>
      </c>
    </row>
    <row r="38" ht="14.25" customHeight="1">
      <c r="C38" s="13" t="s">
        <v>125</v>
      </c>
      <c r="F38" s="53">
        <f t="shared" ref="F38:J38" si="5">+F36/F37</f>
        <v>37.47530503</v>
      </c>
      <c r="G38" s="53">
        <f t="shared" si="5"/>
        <v>40.8982954</v>
      </c>
      <c r="H38" s="53">
        <f t="shared" si="5"/>
        <v>46.9973918</v>
      </c>
      <c r="I38" s="53">
        <f t="shared" si="5"/>
        <v>49.53441931</v>
      </c>
      <c r="J38" s="53">
        <f t="shared" si="5"/>
        <v>52.28838298</v>
      </c>
    </row>
    <row r="39" ht="14.25" customHeight="1">
      <c r="C39" s="13" t="s">
        <v>126</v>
      </c>
      <c r="F39" s="43">
        <f>+'Annual Summary'!H76</f>
        <v>427.6856753</v>
      </c>
      <c r="G39" s="43">
        <f>+'Annual Summary'!I76</f>
        <v>1163.691006</v>
      </c>
      <c r="H39" s="43">
        <f>+'Annual Summary'!J76</f>
        <v>2377.755483</v>
      </c>
      <c r="I39" s="43">
        <f>+'Annual Summary'!K76</f>
        <v>3972.933044</v>
      </c>
      <c r="J39" s="43">
        <f>+'Annual Summary'!L76</f>
        <v>5920.901261</v>
      </c>
    </row>
    <row r="40" ht="14.25" customHeight="1">
      <c r="C40" s="13" t="str">
        <f>+'Annual Summary'!C77</f>
        <v>Conversion % (conversions/impressions)</v>
      </c>
      <c r="F40" s="65">
        <f>+'Annual Summary'!H77</f>
        <v>0.001499012201</v>
      </c>
      <c r="G40" s="65">
        <f>+'Annual Summary'!I77</f>
        <v>0.001627792852</v>
      </c>
      <c r="H40" s="65">
        <f>+'Annual Summary'!J77</f>
        <v>0.001861282844</v>
      </c>
      <c r="I40" s="65">
        <f>+'Annual Summary'!K77</f>
        <v>0.001952095342</v>
      </c>
      <c r="J40" s="65">
        <f>+'Annual Summary'!L77</f>
        <v>0.002050524823</v>
      </c>
    </row>
    <row r="41" ht="14.25" customHeight="1">
      <c r="C41" s="13" t="str">
        <f>+'Annual Summary'!C78</f>
        <v>Conversion % (conversions/clicks)</v>
      </c>
      <c r="F41" s="65">
        <f>+'Annual Summary'!H78</f>
        <v>0.1499012201</v>
      </c>
      <c r="G41" s="65">
        <f>+'Annual Summary'!I78</f>
        <v>0.1627792852</v>
      </c>
      <c r="H41" s="65">
        <f>+'Annual Summary'!J78</f>
        <v>0.1861282844</v>
      </c>
      <c r="I41" s="65">
        <f>+'Annual Summary'!K78</f>
        <v>0.1952095342</v>
      </c>
      <c r="J41" s="65">
        <f>+'Annual Summary'!L78</f>
        <v>0.2050524823</v>
      </c>
    </row>
    <row r="42" ht="14.25" customHeight="1"/>
    <row r="43" ht="14.25" customHeight="1">
      <c r="A43" s="13" t="s">
        <v>127</v>
      </c>
    </row>
    <row r="44" ht="14.25" customHeight="1">
      <c r="A44" s="13">
        <v>1.0</v>
      </c>
      <c r="B44" s="13" t="s">
        <v>128</v>
      </c>
    </row>
    <row r="45" ht="14.25" customHeight="1"/>
    <row r="46" ht="14.25" customHeight="1"/>
    <row r="47" ht="14.25" customHeight="1"/>
    <row r="48" ht="14.25" customHeight="1">
      <c r="D48" s="13" t="s">
        <v>129</v>
      </c>
      <c r="F48" s="71">
        <f>+'Annual Summary'!H15</f>
        <v>638333.3333</v>
      </c>
      <c r="H48" s="13" t="s">
        <v>129</v>
      </c>
      <c r="I48" s="48">
        <f t="shared" ref="I48:I52" si="6">+J48/$J$53</f>
        <v>0.3802982683</v>
      </c>
      <c r="J48" s="57">
        <f>+F48+F53</f>
        <v>719583.3333</v>
      </c>
    </row>
    <row r="49" ht="14.25" customHeight="1">
      <c r="D49" s="13" t="s">
        <v>130</v>
      </c>
      <c r="F49" s="72">
        <f>+'Annual Summary'!H16</f>
        <v>161666.6667</v>
      </c>
      <c r="H49" s="13" t="s">
        <v>131</v>
      </c>
      <c r="I49" s="48">
        <f t="shared" si="6"/>
        <v>0.09918659135</v>
      </c>
      <c r="J49" s="57">
        <f>+F49+F50</f>
        <v>187676.4213</v>
      </c>
    </row>
    <row r="50" ht="14.25" customHeight="1">
      <c r="D50" s="13" t="s">
        <v>132</v>
      </c>
      <c r="F50" s="72">
        <f>+'Annual Summary'!H17</f>
        <v>26009.75463</v>
      </c>
      <c r="H50" s="13" t="s">
        <v>123</v>
      </c>
      <c r="I50" s="48">
        <f t="shared" si="6"/>
        <v>0.05650774351</v>
      </c>
      <c r="J50" s="57">
        <f>+F51</f>
        <v>106921.4188</v>
      </c>
    </row>
    <row r="51" ht="14.25" customHeight="1">
      <c r="D51" s="13" t="s">
        <v>123</v>
      </c>
      <c r="F51" s="72">
        <f>+'Annual Summary'!H18</f>
        <v>106921.4188</v>
      </c>
      <c r="H51" s="13" t="s">
        <v>133</v>
      </c>
      <c r="I51" s="48">
        <f t="shared" si="6"/>
        <v>0.1638343437</v>
      </c>
      <c r="J51" s="57">
        <f>+F54+F58</f>
        <v>310000</v>
      </c>
    </row>
    <row r="52" ht="14.25" customHeight="1">
      <c r="D52" s="13" t="s">
        <v>92</v>
      </c>
      <c r="F52" s="72">
        <f>+'Annual Summary'!H19</f>
        <v>24000</v>
      </c>
      <c r="H52" s="13" t="s">
        <v>93</v>
      </c>
      <c r="I52" s="48">
        <f t="shared" si="6"/>
        <v>0.300173053</v>
      </c>
      <c r="J52" s="57">
        <f>+J53-SUM(J48:J51)</f>
        <v>567973.9932</v>
      </c>
    </row>
    <row r="53" ht="14.25" customHeight="1">
      <c r="D53" s="13" t="s">
        <v>134</v>
      </c>
      <c r="F53" s="72">
        <f>+'Annual Summary'!H20</f>
        <v>81250</v>
      </c>
      <c r="H53" s="13" t="s">
        <v>135</v>
      </c>
      <c r="I53" s="48">
        <f>SUM(I48:I52)</f>
        <v>1</v>
      </c>
      <c r="J53" s="57">
        <f>+F56</f>
        <v>1892155.167</v>
      </c>
    </row>
    <row r="54" ht="14.25" customHeight="1">
      <c r="D54" s="13" t="s">
        <v>136</v>
      </c>
      <c r="F54" s="72">
        <f>+'Annual Summary'!H21</f>
        <v>60000</v>
      </c>
    </row>
    <row r="55" ht="14.25" customHeight="1">
      <c r="D55" s="13" t="s">
        <v>137</v>
      </c>
      <c r="F55" s="72">
        <f>+'Annual Summary'!H22</f>
        <v>793973.9932</v>
      </c>
    </row>
    <row r="56" ht="14.25" customHeight="1">
      <c r="D56" s="13" t="s">
        <v>135</v>
      </c>
      <c r="F56" s="71">
        <f>+'Annual Summary'!H23</f>
        <v>1892155.167</v>
      </c>
    </row>
    <row r="57" ht="14.25" customHeight="1"/>
    <row r="58" ht="14.25" customHeight="1">
      <c r="D58" s="13" t="s">
        <v>138</v>
      </c>
      <c r="F58" s="66">
        <f>+SUM(Model!G520:R520,Model!G522:R522)</f>
        <v>250000</v>
      </c>
    </row>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outlineLevelCol="1"/>
  <cols>
    <col customWidth="1" min="1" max="1" width="2.29"/>
    <col customWidth="1" min="2" max="2" width="48.57"/>
    <col customWidth="1" min="3" max="4" width="18.29"/>
    <col customWidth="1" min="5" max="5" width="68.14"/>
    <col customWidth="1" hidden="1" min="6" max="6" width="2.71" outlineLevel="1"/>
    <col customWidth="1" hidden="1" min="7" max="7" width="1.71" outlineLevel="1"/>
    <col customWidth="1" hidden="1" min="8" max="12" width="8.71" outlineLevel="1"/>
    <col customWidth="1" min="13" max="13" width="8.86"/>
    <col customWidth="1" min="14" max="26" width="8.71"/>
  </cols>
  <sheetData>
    <row r="1" ht="14.25" customHeight="1">
      <c r="A1" s="5" t="s">
        <v>139</v>
      </c>
      <c r="B1" s="6"/>
      <c r="C1" s="6"/>
      <c r="D1" s="6"/>
      <c r="E1" s="6"/>
    </row>
    <row r="2" ht="14.25" customHeight="1">
      <c r="A2" s="9" t="s">
        <v>5</v>
      </c>
    </row>
    <row r="3" ht="14.25" customHeight="1"/>
    <row r="4" ht="14.25" customHeight="1">
      <c r="A4" s="73" t="s">
        <v>140</v>
      </c>
      <c r="B4" s="73" t="s">
        <v>141</v>
      </c>
      <c r="C4" s="73" t="s">
        <v>142</v>
      </c>
      <c r="D4" s="74" t="s">
        <v>143</v>
      </c>
      <c r="E4" s="73" t="s">
        <v>144</v>
      </c>
      <c r="N4" s="13" t="s">
        <v>145</v>
      </c>
      <c r="O4" s="13" t="s">
        <v>146</v>
      </c>
    </row>
    <row r="5" ht="14.25" customHeight="1">
      <c r="A5" s="13">
        <v>1.0</v>
      </c>
      <c r="B5" s="13" t="s">
        <v>147</v>
      </c>
      <c r="C5" s="70" t="s">
        <v>148</v>
      </c>
      <c r="D5" s="18" t="s">
        <v>149</v>
      </c>
      <c r="E5" s="13" t="s">
        <v>150</v>
      </c>
      <c r="N5" s="71">
        <f>+Assumptions!I47</f>
        <v>2500</v>
      </c>
      <c r="O5" s="71">
        <f>+Assumptions!I49</f>
        <v>25000</v>
      </c>
    </row>
    <row r="6" ht="14.25" customHeight="1">
      <c r="A6" s="13">
        <f t="shared" ref="A6:A10" si="1">+A5+1</f>
        <v>2</v>
      </c>
      <c r="B6" s="13" t="s">
        <v>151</v>
      </c>
      <c r="C6" s="75">
        <v>111.76</v>
      </c>
      <c r="D6" s="76">
        <f>+Assumptions!I46</f>
        <v>49</v>
      </c>
      <c r="E6" s="13" t="s">
        <v>152</v>
      </c>
    </row>
    <row r="7" ht="14.25" customHeight="1">
      <c r="A7" s="13">
        <f t="shared" si="1"/>
        <v>3</v>
      </c>
      <c r="B7" s="13" t="s">
        <v>153</v>
      </c>
      <c r="C7" s="70" t="s">
        <v>154</v>
      </c>
      <c r="D7" s="77">
        <f>+Assumptions!I27</f>
        <v>0.01</v>
      </c>
      <c r="E7" s="13" t="s">
        <v>155</v>
      </c>
    </row>
    <row r="8" ht="14.25" customHeight="1">
      <c r="A8" s="13">
        <f t="shared" si="1"/>
        <v>4</v>
      </c>
      <c r="B8" s="13" t="s">
        <v>156</v>
      </c>
      <c r="C8" s="78">
        <v>14.0</v>
      </c>
      <c r="D8" s="76">
        <f>+Assumptions!I21</f>
        <v>50</v>
      </c>
      <c r="E8" s="13" t="s">
        <v>157</v>
      </c>
    </row>
    <row r="9" ht="14.25" customHeight="1">
      <c r="A9" s="13">
        <f t="shared" si="1"/>
        <v>5</v>
      </c>
      <c r="B9" s="13" t="s">
        <v>158</v>
      </c>
      <c r="C9" s="70" t="s">
        <v>159</v>
      </c>
      <c r="D9" s="79">
        <f>+AVERAGE('Annual Summary'!I107:I109)</f>
        <v>0.6567621562</v>
      </c>
      <c r="E9" s="13" t="s">
        <v>160</v>
      </c>
    </row>
    <row r="10" ht="14.25" customHeight="1">
      <c r="A10" s="13">
        <f t="shared" si="1"/>
        <v>6</v>
      </c>
      <c r="B10" s="13" t="s">
        <v>161</v>
      </c>
      <c r="C10" s="80">
        <v>410.0</v>
      </c>
      <c r="D10" s="81">
        <f>+'Annual Summary'!H100</f>
        <v>2406.107965</v>
      </c>
      <c r="E10" s="13" t="s">
        <v>162</v>
      </c>
    </row>
    <row r="11" ht="14.25" customHeight="1"/>
    <row r="12" ht="14.25" customHeight="1">
      <c r="A12" s="9" t="s">
        <v>163</v>
      </c>
      <c r="F12" s="13" t="s">
        <v>164</v>
      </c>
    </row>
    <row r="13" ht="14.25" customHeight="1"/>
    <row r="14" ht="14.25" customHeight="1">
      <c r="F14" s="13" t="s">
        <v>165</v>
      </c>
    </row>
    <row r="15" ht="14.25" customHeight="1">
      <c r="A15" s="13" t="s">
        <v>166</v>
      </c>
      <c r="F15" s="13">
        <v>1.0</v>
      </c>
      <c r="H15" s="13" t="s">
        <v>167</v>
      </c>
    </row>
    <row r="16" ht="14.25" customHeight="1">
      <c r="A16" s="9" t="s">
        <v>168</v>
      </c>
    </row>
    <row r="17" ht="14.25" customHeight="1">
      <c r="A17" s="9" t="s">
        <v>169</v>
      </c>
      <c r="F17" s="13">
        <v>2.0</v>
      </c>
      <c r="H17" s="13" t="s">
        <v>167</v>
      </c>
    </row>
    <row r="18" ht="14.25" customHeight="1">
      <c r="A18" s="9"/>
    </row>
    <row r="19" ht="14.25" customHeight="1">
      <c r="F19" s="13">
        <v>3.0</v>
      </c>
      <c r="H19" s="13" t="s">
        <v>155</v>
      </c>
    </row>
    <row r="20" ht="14.25" customHeight="1">
      <c r="F20" s="13">
        <v>4.0</v>
      </c>
      <c r="H20" s="13" t="s">
        <v>157</v>
      </c>
    </row>
    <row r="21" ht="14.25" customHeight="1">
      <c r="F21" s="13">
        <v>5.0</v>
      </c>
      <c r="H21" s="13" t="s">
        <v>160</v>
      </c>
    </row>
    <row r="22" ht="14.25" customHeight="1">
      <c r="F22" s="13">
        <v>6.0</v>
      </c>
      <c r="H22" s="13" t="s">
        <v>162</v>
      </c>
    </row>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43"/>
    <col customWidth="1" min="3" max="3" width="14.43"/>
    <col customWidth="1" min="4" max="4" width="8.43"/>
    <col customWidth="1" min="5" max="5" width="2.43"/>
    <col customWidth="1" min="6" max="11" width="11.0"/>
    <col customWidth="1" min="12" max="18" width="8.0"/>
    <col customWidth="1" min="19" max="24" width="7.43"/>
    <col customWidth="1" min="25" max="26" width="15.29"/>
  </cols>
  <sheetData>
    <row r="1" ht="23.25" customHeight="1">
      <c r="A1" s="82" t="s">
        <v>170</v>
      </c>
      <c r="B1" s="83"/>
      <c r="C1" s="83"/>
      <c r="D1" s="83"/>
      <c r="E1" s="83"/>
      <c r="F1" s="83"/>
      <c r="G1" s="84"/>
      <c r="H1" s="84"/>
      <c r="I1" s="84"/>
      <c r="J1" s="84"/>
      <c r="K1" s="84"/>
      <c r="L1" s="84"/>
      <c r="M1" s="84"/>
      <c r="N1" s="84"/>
      <c r="O1" s="84"/>
      <c r="P1" s="84"/>
      <c r="Q1" s="84"/>
      <c r="R1" s="84"/>
      <c r="S1" s="85"/>
      <c r="T1" s="85"/>
      <c r="U1" s="85"/>
      <c r="V1" s="85"/>
      <c r="W1" s="85"/>
      <c r="X1" s="85"/>
    </row>
    <row r="2" ht="12.75" customHeight="1">
      <c r="A2" s="86" t="s">
        <v>5</v>
      </c>
      <c r="B2" s="85"/>
      <c r="C2" s="85"/>
      <c r="D2" s="85"/>
      <c r="E2" s="85"/>
      <c r="F2" s="85"/>
      <c r="G2" s="85"/>
      <c r="H2" s="85"/>
      <c r="I2" s="85"/>
      <c r="J2" s="85"/>
      <c r="K2" s="85"/>
      <c r="L2" s="85"/>
      <c r="M2" s="86"/>
      <c r="N2" s="85"/>
      <c r="O2" s="85"/>
      <c r="P2" s="85"/>
      <c r="Q2" s="85"/>
      <c r="R2" s="85"/>
      <c r="S2" s="85"/>
      <c r="T2" s="85"/>
      <c r="U2" s="85"/>
      <c r="V2" s="85"/>
      <c r="W2" s="85"/>
      <c r="X2" s="85"/>
    </row>
    <row r="3" ht="12.75" customHeight="1">
      <c r="A3" s="86"/>
      <c r="B3" s="85"/>
      <c r="C3" s="85"/>
      <c r="D3" s="85"/>
      <c r="E3" s="85"/>
      <c r="F3" s="85"/>
      <c r="G3" s="85"/>
      <c r="H3" s="85"/>
      <c r="I3" s="85"/>
      <c r="J3" s="85"/>
      <c r="K3" s="85"/>
      <c r="L3" s="85"/>
      <c r="M3" s="86"/>
      <c r="N3" s="85"/>
      <c r="O3" s="85"/>
      <c r="P3" s="85"/>
      <c r="Q3" s="85"/>
      <c r="R3" s="85"/>
      <c r="S3" s="85"/>
      <c r="T3" s="85"/>
      <c r="U3" s="85"/>
      <c r="V3" s="85"/>
      <c r="W3" s="85"/>
      <c r="X3" s="85"/>
    </row>
    <row r="4" ht="12.75" customHeight="1">
      <c r="A4" s="87"/>
      <c r="B4" s="85"/>
      <c r="C4" s="85"/>
      <c r="D4" s="85"/>
      <c r="E4" s="85"/>
      <c r="F4" s="88">
        <v>2026.0</v>
      </c>
      <c r="G4" s="88">
        <f t="shared" ref="G4:J4" si="1">F4+1</f>
        <v>2027</v>
      </c>
      <c r="H4" s="88">
        <f t="shared" si="1"/>
        <v>2028</v>
      </c>
      <c r="I4" s="88">
        <f t="shared" si="1"/>
        <v>2029</v>
      </c>
      <c r="J4" s="88">
        <f t="shared" si="1"/>
        <v>2030</v>
      </c>
      <c r="K4" s="88" t="s">
        <v>171</v>
      </c>
      <c r="L4" s="85"/>
      <c r="M4" s="89" t="s">
        <v>172</v>
      </c>
      <c r="N4" s="90"/>
      <c r="O4" s="90"/>
      <c r="P4" s="90"/>
      <c r="Q4" s="90"/>
      <c r="R4" s="91"/>
      <c r="S4" s="85"/>
      <c r="T4" s="85"/>
      <c r="U4" s="85"/>
      <c r="V4" s="85"/>
      <c r="W4" s="85"/>
      <c r="X4" s="85"/>
    </row>
    <row r="5" ht="12.75" customHeight="1">
      <c r="A5" s="87"/>
      <c r="B5" s="85"/>
      <c r="C5" s="85"/>
      <c r="D5" s="92"/>
      <c r="E5" s="93"/>
      <c r="F5" s="88" t="s">
        <v>173</v>
      </c>
      <c r="G5" s="88" t="s">
        <v>173</v>
      </c>
      <c r="H5" s="88" t="s">
        <v>173</v>
      </c>
      <c r="I5" s="88" t="s">
        <v>173</v>
      </c>
      <c r="J5" s="88" t="s">
        <v>173</v>
      </c>
      <c r="K5" s="88" t="s">
        <v>173</v>
      </c>
      <c r="L5" s="85"/>
      <c r="M5" s="88">
        <f t="shared" ref="M5:R5" si="2">F4</f>
        <v>2026</v>
      </c>
      <c r="N5" s="88">
        <f t="shared" si="2"/>
        <v>2027</v>
      </c>
      <c r="O5" s="88">
        <f t="shared" si="2"/>
        <v>2028</v>
      </c>
      <c r="P5" s="88">
        <f t="shared" si="2"/>
        <v>2029</v>
      </c>
      <c r="Q5" s="88">
        <f t="shared" si="2"/>
        <v>2030</v>
      </c>
      <c r="R5" s="88" t="str">
        <f t="shared" si="2"/>
        <v>Perp.</v>
      </c>
      <c r="S5" s="85"/>
      <c r="T5" s="85"/>
      <c r="U5" s="85"/>
      <c r="V5" s="85"/>
      <c r="W5" s="85"/>
      <c r="X5" s="85"/>
    </row>
    <row r="6" ht="12.75" customHeight="1">
      <c r="A6" s="85" t="s">
        <v>108</v>
      </c>
      <c r="B6" s="85"/>
      <c r="C6" s="85"/>
      <c r="D6" s="94"/>
      <c r="E6" s="93"/>
      <c r="F6" s="95">
        <f>+'Annual Summary'!H12</f>
        <v>932466.4409</v>
      </c>
      <c r="G6" s="95">
        <f>+'Annual Summary'!I12</f>
        <v>4935591.559</v>
      </c>
      <c r="H6" s="95">
        <f>+'Annual Summary'!J12</f>
        <v>12934101.08</v>
      </c>
      <c r="I6" s="95">
        <f>+'Annual Summary'!K12</f>
        <v>25855611.79</v>
      </c>
      <c r="J6" s="95">
        <f>+'Annual Summary'!L12</f>
        <v>45412966.5</v>
      </c>
      <c r="K6" s="96">
        <f>J6*(1+R6)</f>
        <v>47683614.83</v>
      </c>
      <c r="L6" s="85"/>
      <c r="M6" s="97" t="s">
        <v>174</v>
      </c>
      <c r="N6" s="98">
        <f t="shared" ref="N6:Q6" si="3">+G6/F6-1</f>
        <v>4.293050069</v>
      </c>
      <c r="O6" s="98">
        <f t="shared" si="3"/>
        <v>1.620577681</v>
      </c>
      <c r="P6" s="98">
        <f t="shared" si="3"/>
        <v>0.9990265751</v>
      </c>
      <c r="Q6" s="98">
        <f t="shared" si="3"/>
        <v>0.7564065735</v>
      </c>
      <c r="R6" s="97">
        <v>0.05</v>
      </c>
      <c r="S6" s="85"/>
      <c r="T6" s="85"/>
      <c r="U6" s="85"/>
      <c r="V6" s="85"/>
      <c r="W6" s="85"/>
      <c r="X6" s="85"/>
    </row>
    <row r="7" ht="12.75" customHeight="1">
      <c r="A7" s="99"/>
      <c r="B7" s="85"/>
      <c r="C7" s="85"/>
      <c r="D7" s="85"/>
      <c r="E7" s="85"/>
      <c r="F7" s="100"/>
      <c r="G7" s="100"/>
      <c r="H7" s="100"/>
      <c r="I7" s="100"/>
      <c r="J7" s="100"/>
      <c r="K7" s="100"/>
      <c r="L7" s="85"/>
      <c r="M7" s="101"/>
      <c r="N7" s="98"/>
      <c r="O7" s="98"/>
      <c r="P7" s="98"/>
      <c r="Q7" s="98"/>
      <c r="R7" s="102"/>
      <c r="S7" s="85"/>
      <c r="T7" s="85"/>
      <c r="U7" s="85"/>
      <c r="V7" s="85"/>
      <c r="W7" s="85"/>
      <c r="X7" s="85"/>
    </row>
    <row r="8" ht="12.75" customHeight="1">
      <c r="A8" s="85" t="s">
        <v>175</v>
      </c>
      <c r="B8" s="85"/>
      <c r="C8" s="85"/>
      <c r="D8" s="85"/>
      <c r="E8" s="85"/>
      <c r="F8" s="95">
        <f>+'Annual Summary'!H23</f>
        <v>1892155.167</v>
      </c>
      <c r="G8" s="95">
        <f>+'Annual Summary'!I23</f>
        <v>4790860.577</v>
      </c>
      <c r="H8" s="95">
        <f>+'Annual Summary'!J23</f>
        <v>8804486.746</v>
      </c>
      <c r="I8" s="95">
        <f>+'Annual Summary'!K23</f>
        <v>14438999.05</v>
      </c>
      <c r="J8" s="95">
        <f>+'Annual Summary'!L23</f>
        <v>22831465.89</v>
      </c>
      <c r="K8" s="96">
        <f>J8*(1+R8)</f>
        <v>23973039.18</v>
      </c>
      <c r="L8" s="85"/>
      <c r="M8" s="97" t="s">
        <v>174</v>
      </c>
      <c r="N8" s="98">
        <f t="shared" ref="N8:Q8" si="4">+G8/F8-1</f>
        <v>1.531959673</v>
      </c>
      <c r="O8" s="98">
        <f t="shared" si="4"/>
        <v>0.8377672664</v>
      </c>
      <c r="P8" s="98">
        <f t="shared" si="4"/>
        <v>0.6399592013</v>
      </c>
      <c r="Q8" s="98">
        <f t="shared" si="4"/>
        <v>0.5812360543</v>
      </c>
      <c r="R8" s="97">
        <v>0.05</v>
      </c>
      <c r="S8" s="97"/>
      <c r="T8" s="85"/>
      <c r="U8" s="85"/>
      <c r="V8" s="85"/>
      <c r="W8" s="85"/>
      <c r="X8" s="85"/>
    </row>
    <row r="9" ht="12.75" customHeight="1">
      <c r="A9" s="99"/>
      <c r="B9" s="85"/>
      <c r="C9" s="85"/>
      <c r="D9" s="85"/>
      <c r="E9" s="85"/>
      <c r="F9" s="95"/>
      <c r="G9" s="95"/>
      <c r="H9" s="95"/>
      <c r="I9" s="95"/>
      <c r="J9" s="95"/>
      <c r="K9" s="95"/>
      <c r="L9" s="85"/>
      <c r="M9" s="102"/>
      <c r="N9" s="102"/>
      <c r="O9" s="102"/>
      <c r="P9" s="102"/>
      <c r="Q9" s="102"/>
      <c r="R9" s="102"/>
      <c r="S9" s="85"/>
      <c r="T9" s="85"/>
      <c r="U9" s="85"/>
      <c r="V9" s="85"/>
      <c r="W9" s="85"/>
      <c r="X9" s="85"/>
    </row>
    <row r="10" ht="12.75" customHeight="1">
      <c r="A10" s="99" t="s">
        <v>176</v>
      </c>
      <c r="B10" s="85"/>
      <c r="C10" s="85"/>
      <c r="D10" s="85"/>
      <c r="E10" s="85"/>
      <c r="F10" s="103">
        <f t="shared" ref="F10:K10" si="5">+F6-F8</f>
        <v>-959688.7258</v>
      </c>
      <c r="G10" s="103">
        <f t="shared" si="5"/>
        <v>144730.9822</v>
      </c>
      <c r="H10" s="103">
        <f t="shared" si="5"/>
        <v>4129614.335</v>
      </c>
      <c r="I10" s="103">
        <f t="shared" si="5"/>
        <v>11416612.73</v>
      </c>
      <c r="J10" s="103">
        <f t="shared" si="5"/>
        <v>22581500.61</v>
      </c>
      <c r="K10" s="103">
        <f t="shared" si="5"/>
        <v>23710575.64</v>
      </c>
      <c r="L10" s="85"/>
      <c r="M10" s="104" t="str">
        <f>IF(ISERR((F10-#REF!)/#REF!),"N.A.",(F10-#REF!)/#REF!)</f>
        <v>N.A.</v>
      </c>
      <c r="N10" s="104">
        <f t="shared" ref="N10:R10" si="6">IF(ISERR((G10-F10)/F10),"N.A.",(G10-F10)/F10)</f>
        <v>-1.150810339</v>
      </c>
      <c r="O10" s="104">
        <f t="shared" si="6"/>
        <v>27.53303606</v>
      </c>
      <c r="P10" s="104">
        <f t="shared" si="6"/>
        <v>1.76457117</v>
      </c>
      <c r="Q10" s="104">
        <f t="shared" si="6"/>
        <v>0.9779510035</v>
      </c>
      <c r="R10" s="104">
        <f t="shared" si="6"/>
        <v>0.05</v>
      </c>
      <c r="S10" s="85"/>
      <c r="T10" s="85"/>
      <c r="U10" s="85"/>
      <c r="V10" s="85"/>
      <c r="W10" s="85"/>
      <c r="X10" s="85"/>
    </row>
    <row r="11" ht="12.75" customHeight="1">
      <c r="A11" s="99"/>
      <c r="B11" s="86" t="s">
        <v>177</v>
      </c>
      <c r="C11" s="85"/>
      <c r="D11" s="85"/>
      <c r="E11" s="85"/>
      <c r="F11" s="105">
        <f t="shared" ref="F11:K11" si="7">F10/F6</f>
        <v>-1.029193849</v>
      </c>
      <c r="G11" s="105">
        <f t="shared" si="7"/>
        <v>0.02932393827</v>
      </c>
      <c r="H11" s="105">
        <f t="shared" si="7"/>
        <v>0.3192811243</v>
      </c>
      <c r="I11" s="105">
        <f t="shared" si="7"/>
        <v>0.4415526048</v>
      </c>
      <c r="J11" s="105">
        <f t="shared" si="7"/>
        <v>0.4972478645</v>
      </c>
      <c r="K11" s="105">
        <f t="shared" si="7"/>
        <v>0.4972478645</v>
      </c>
      <c r="L11" s="85"/>
      <c r="M11" s="104"/>
      <c r="N11" s="104"/>
      <c r="O11" s="104"/>
      <c r="P11" s="104"/>
      <c r="Q11" s="104"/>
      <c r="R11" s="104"/>
      <c r="S11" s="85"/>
      <c r="T11" s="85"/>
      <c r="U11" s="85"/>
      <c r="V11" s="85"/>
      <c r="W11" s="85"/>
      <c r="X11" s="85"/>
    </row>
    <row r="12" ht="12.75" customHeight="1">
      <c r="A12" s="85"/>
      <c r="B12" s="85"/>
      <c r="C12" s="85"/>
      <c r="D12" s="85"/>
      <c r="E12" s="85"/>
      <c r="F12" s="96"/>
      <c r="G12" s="96"/>
      <c r="H12" s="96"/>
      <c r="I12" s="96"/>
      <c r="J12" s="96"/>
      <c r="K12" s="96"/>
      <c r="L12" s="85"/>
      <c r="M12" s="97"/>
      <c r="N12" s="97"/>
      <c r="O12" s="97"/>
      <c r="P12" s="97"/>
      <c r="Q12" s="97"/>
      <c r="R12" s="97"/>
      <c r="S12" s="97"/>
      <c r="T12" s="85"/>
      <c r="U12" s="85"/>
      <c r="V12" s="85"/>
      <c r="W12" s="85"/>
      <c r="X12" s="85"/>
    </row>
    <row r="13" ht="12.75" customHeight="1">
      <c r="A13" s="85"/>
      <c r="B13" s="85" t="s">
        <v>178</v>
      </c>
      <c r="C13" s="85"/>
      <c r="D13" s="85"/>
      <c r="E13" s="85"/>
      <c r="F13" s="106">
        <v>0.0</v>
      </c>
      <c r="G13" s="106">
        <v>0.0</v>
      </c>
      <c r="H13" s="106">
        <v>0.0</v>
      </c>
      <c r="I13" s="106">
        <v>0.0</v>
      </c>
      <c r="J13" s="106">
        <v>0.0</v>
      </c>
      <c r="K13" s="106">
        <v>0.0</v>
      </c>
      <c r="L13" s="85"/>
      <c r="M13" s="98" t="str">
        <f>IF(ISERR((F13-#REF!)/#REF!),"N.A.",(F13-#REF!)/#REF!)</f>
        <v>N.A.</v>
      </c>
      <c r="N13" s="98" t="str">
        <f t="shared" ref="N13:R13" si="8">IF(ISERR((G13-F13)/F13),"N.A.",(G13-F13)/F13)</f>
        <v>N.A.</v>
      </c>
      <c r="O13" s="98" t="str">
        <f t="shared" si="8"/>
        <v>N.A.</v>
      </c>
      <c r="P13" s="98" t="str">
        <f t="shared" si="8"/>
        <v>N.A.</v>
      </c>
      <c r="Q13" s="98" t="str">
        <f t="shared" si="8"/>
        <v>N.A.</v>
      </c>
      <c r="R13" s="98" t="str">
        <f t="shared" si="8"/>
        <v>N.A.</v>
      </c>
      <c r="S13" s="85"/>
      <c r="T13" s="85"/>
      <c r="U13" s="85"/>
      <c r="V13" s="85"/>
      <c r="W13" s="85"/>
      <c r="X13" s="85"/>
    </row>
    <row r="14" ht="12.75" customHeight="1">
      <c r="A14" s="99" t="s">
        <v>179</v>
      </c>
      <c r="B14" s="85"/>
      <c r="C14" s="85"/>
      <c r="D14" s="85"/>
      <c r="E14" s="85"/>
      <c r="F14" s="107">
        <f t="shared" ref="F14:K14" si="9">+F10-F13</f>
        <v>-959688.7258</v>
      </c>
      <c r="G14" s="107">
        <f t="shared" si="9"/>
        <v>144730.9822</v>
      </c>
      <c r="H14" s="107">
        <f t="shared" si="9"/>
        <v>4129614.335</v>
      </c>
      <c r="I14" s="107">
        <f t="shared" si="9"/>
        <v>11416612.73</v>
      </c>
      <c r="J14" s="107">
        <f t="shared" si="9"/>
        <v>22581500.61</v>
      </c>
      <c r="K14" s="107">
        <f t="shared" si="9"/>
        <v>23710575.64</v>
      </c>
      <c r="L14" s="85"/>
      <c r="M14" s="85"/>
      <c r="N14" s="85"/>
      <c r="O14" s="85"/>
      <c r="P14" s="85"/>
      <c r="Q14" s="85"/>
      <c r="R14" s="85"/>
      <c r="S14" s="85"/>
      <c r="T14" s="85"/>
      <c r="U14" s="85"/>
      <c r="V14" s="85"/>
      <c r="W14" s="85"/>
      <c r="X14" s="85"/>
    </row>
    <row r="15" ht="12.75" customHeight="1">
      <c r="A15" s="85"/>
      <c r="B15" s="85" t="s">
        <v>180</v>
      </c>
      <c r="C15" s="85"/>
      <c r="D15" s="108">
        <v>0.25</v>
      </c>
      <c r="E15" s="85"/>
      <c r="F15" s="106">
        <f t="shared" ref="F15:K15" si="10">F14*$D$15</f>
        <v>-239922.1814</v>
      </c>
      <c r="G15" s="106">
        <f t="shared" si="10"/>
        <v>36182.74556</v>
      </c>
      <c r="H15" s="106">
        <f t="shared" si="10"/>
        <v>1032403.584</v>
      </c>
      <c r="I15" s="106">
        <f t="shared" si="10"/>
        <v>2854153.183</v>
      </c>
      <c r="J15" s="106">
        <f t="shared" si="10"/>
        <v>5645375.153</v>
      </c>
      <c r="K15" s="106">
        <f t="shared" si="10"/>
        <v>5927643.911</v>
      </c>
      <c r="L15" s="85"/>
      <c r="M15" s="85"/>
      <c r="N15" s="85"/>
      <c r="O15" s="85"/>
      <c r="P15" s="85"/>
      <c r="Q15" s="85"/>
      <c r="R15" s="85"/>
      <c r="S15" s="85"/>
      <c r="T15" s="85"/>
      <c r="U15" s="85"/>
      <c r="V15" s="85"/>
      <c r="W15" s="85"/>
      <c r="X15" s="85"/>
    </row>
    <row r="16" ht="12.75" customHeight="1">
      <c r="A16" s="99" t="s">
        <v>181</v>
      </c>
      <c r="B16" s="85"/>
      <c r="C16" s="85"/>
      <c r="D16" s="85"/>
      <c r="E16" s="85"/>
      <c r="F16" s="107">
        <f t="shared" ref="F16:K16" si="11">F14-F15</f>
        <v>-719766.5443</v>
      </c>
      <c r="G16" s="107">
        <f t="shared" si="11"/>
        <v>108548.2367</v>
      </c>
      <c r="H16" s="107">
        <f t="shared" si="11"/>
        <v>3097210.751</v>
      </c>
      <c r="I16" s="107">
        <f t="shared" si="11"/>
        <v>8562459.55</v>
      </c>
      <c r="J16" s="107">
        <f t="shared" si="11"/>
        <v>16936125.46</v>
      </c>
      <c r="K16" s="107">
        <f t="shared" si="11"/>
        <v>17782931.73</v>
      </c>
      <c r="L16" s="85"/>
      <c r="M16" s="85"/>
      <c r="N16" s="85"/>
      <c r="O16" s="85"/>
      <c r="P16" s="85"/>
      <c r="Q16" s="85"/>
      <c r="R16" s="85"/>
      <c r="S16" s="85"/>
      <c r="T16" s="85"/>
      <c r="U16" s="85"/>
      <c r="V16" s="85"/>
      <c r="W16" s="85"/>
      <c r="X16" s="85"/>
    </row>
    <row r="17" ht="12.75" customHeight="1">
      <c r="A17" s="99"/>
      <c r="B17" s="85"/>
      <c r="C17" s="85"/>
      <c r="D17" s="85"/>
      <c r="E17" s="85"/>
      <c r="F17" s="107"/>
      <c r="G17" s="107"/>
      <c r="H17" s="107"/>
      <c r="I17" s="107"/>
      <c r="J17" s="107"/>
      <c r="K17" s="107"/>
      <c r="L17" s="85"/>
      <c r="M17" s="85"/>
      <c r="N17" s="85"/>
      <c r="O17" s="85"/>
      <c r="P17" s="85"/>
      <c r="Q17" s="85"/>
      <c r="R17" s="85"/>
      <c r="S17" s="85"/>
      <c r="T17" s="85"/>
      <c r="U17" s="85"/>
      <c r="V17" s="85"/>
      <c r="W17" s="85"/>
      <c r="X17" s="85"/>
    </row>
    <row r="18" ht="12.75" customHeight="1">
      <c r="A18" s="99" t="s">
        <v>182</v>
      </c>
      <c r="B18" s="85"/>
      <c r="C18" s="85"/>
      <c r="D18" s="85"/>
      <c r="E18" s="85"/>
      <c r="F18" s="107"/>
      <c r="G18" s="107"/>
      <c r="H18" s="107"/>
      <c r="I18" s="107"/>
      <c r="J18" s="107"/>
      <c r="K18" s="107"/>
      <c r="L18" s="85"/>
      <c r="M18" s="85"/>
      <c r="N18" s="85"/>
      <c r="O18" s="85"/>
      <c r="P18" s="85"/>
      <c r="Q18" s="85"/>
      <c r="R18" s="85"/>
      <c r="S18" s="85"/>
      <c r="T18" s="85"/>
      <c r="U18" s="85"/>
      <c r="V18" s="85"/>
      <c r="W18" s="85"/>
      <c r="X18" s="85"/>
    </row>
    <row r="19" ht="12.75" customHeight="1">
      <c r="A19" s="99"/>
      <c r="B19" s="85" t="s">
        <v>183</v>
      </c>
      <c r="C19" s="85"/>
      <c r="D19" s="85"/>
      <c r="E19" s="85"/>
      <c r="F19" s="109">
        <f t="shared" ref="F19:K19" si="12">F13</f>
        <v>0</v>
      </c>
      <c r="G19" s="109">
        <f t="shared" si="12"/>
        <v>0</v>
      </c>
      <c r="H19" s="109">
        <f t="shared" si="12"/>
        <v>0</v>
      </c>
      <c r="I19" s="109">
        <f t="shared" si="12"/>
        <v>0</v>
      </c>
      <c r="J19" s="109">
        <f t="shared" si="12"/>
        <v>0</v>
      </c>
      <c r="K19" s="109">
        <f t="shared" si="12"/>
        <v>0</v>
      </c>
      <c r="L19" s="85"/>
      <c r="M19" s="85"/>
      <c r="N19" s="85"/>
      <c r="O19" s="85"/>
      <c r="P19" s="85"/>
      <c r="Q19" s="85"/>
      <c r="R19" s="85"/>
      <c r="S19" s="85"/>
      <c r="T19" s="85"/>
      <c r="U19" s="85"/>
      <c r="V19" s="85"/>
      <c r="W19" s="85"/>
      <c r="X19" s="85"/>
    </row>
    <row r="20" ht="12.75" customHeight="1">
      <c r="A20" s="99"/>
      <c r="B20" s="85" t="s">
        <v>184</v>
      </c>
      <c r="C20" s="85"/>
      <c r="D20" s="85"/>
      <c r="E20" s="85"/>
      <c r="F20" s="96">
        <v>0.0</v>
      </c>
      <c r="G20" s="96">
        <v>0.0</v>
      </c>
      <c r="H20" s="96">
        <v>0.0</v>
      </c>
      <c r="I20" s="96">
        <v>0.0</v>
      </c>
      <c r="J20" s="96">
        <v>0.0</v>
      </c>
      <c r="K20" s="96">
        <v>0.0</v>
      </c>
      <c r="L20" s="85"/>
      <c r="M20" s="98" t="str">
        <f>IF(ISERR((F20-#REF!)/#REF!),"N.A.",(F20-#REF!)/#REF!)</f>
        <v>N.A.</v>
      </c>
      <c r="N20" s="98" t="str">
        <f t="shared" ref="N20:R20" si="13">IF(ISERR((G20-F20)/F20),"N.A.",(G20-F20)/F20)</f>
        <v>N.A.</v>
      </c>
      <c r="O20" s="98" t="str">
        <f t="shared" si="13"/>
        <v>N.A.</v>
      </c>
      <c r="P20" s="98" t="str">
        <f t="shared" si="13"/>
        <v>N.A.</v>
      </c>
      <c r="Q20" s="98" t="str">
        <f t="shared" si="13"/>
        <v>N.A.</v>
      </c>
      <c r="R20" s="98" t="str">
        <f t="shared" si="13"/>
        <v>N.A.</v>
      </c>
      <c r="S20" s="85"/>
      <c r="T20" s="85"/>
      <c r="U20" s="85"/>
      <c r="V20" s="85"/>
      <c r="W20" s="85"/>
      <c r="X20" s="85"/>
    </row>
    <row r="21" ht="12.75" customHeight="1">
      <c r="A21" s="99"/>
      <c r="B21" s="85" t="s">
        <v>185</v>
      </c>
      <c r="C21" s="85"/>
      <c r="D21" s="85"/>
      <c r="E21" s="85"/>
      <c r="F21" s="96">
        <v>0.0</v>
      </c>
      <c r="G21" s="96">
        <v>0.0</v>
      </c>
      <c r="H21" s="96">
        <v>0.0</v>
      </c>
      <c r="I21" s="96">
        <v>0.0</v>
      </c>
      <c r="J21" s="96">
        <v>0.0</v>
      </c>
      <c r="K21" s="96">
        <v>0.0</v>
      </c>
      <c r="L21" s="85"/>
      <c r="M21" s="85"/>
      <c r="N21" s="85"/>
      <c r="O21" s="85"/>
      <c r="P21" s="85"/>
      <c r="Q21" s="85"/>
      <c r="R21" s="85"/>
      <c r="S21" s="85"/>
      <c r="T21" s="85"/>
      <c r="U21" s="85"/>
      <c r="V21" s="85"/>
      <c r="W21" s="85"/>
      <c r="X21" s="85"/>
    </row>
    <row r="22" ht="12.75" customHeight="1">
      <c r="A22" s="99" t="s">
        <v>186</v>
      </c>
      <c r="B22" s="85"/>
      <c r="C22" s="85"/>
      <c r="D22" s="85"/>
      <c r="E22" s="85"/>
      <c r="F22" s="110">
        <f t="shared" ref="F22:K22" si="14">SUM(F19:F21)</f>
        <v>0</v>
      </c>
      <c r="G22" s="110">
        <f t="shared" si="14"/>
        <v>0</v>
      </c>
      <c r="H22" s="110">
        <f t="shared" si="14"/>
        <v>0</v>
      </c>
      <c r="I22" s="110">
        <f t="shared" si="14"/>
        <v>0</v>
      </c>
      <c r="J22" s="110">
        <f t="shared" si="14"/>
        <v>0</v>
      </c>
      <c r="K22" s="110">
        <f t="shared" si="14"/>
        <v>0</v>
      </c>
      <c r="L22" s="85"/>
      <c r="M22" s="85"/>
      <c r="N22" s="85"/>
      <c r="O22" s="85"/>
      <c r="P22" s="85"/>
      <c r="Q22" s="85"/>
      <c r="R22" s="85"/>
      <c r="S22" s="85"/>
      <c r="T22" s="85"/>
      <c r="U22" s="85"/>
      <c r="V22" s="85"/>
      <c r="W22" s="85"/>
      <c r="X22" s="85"/>
    </row>
    <row r="23" ht="12.75" customHeight="1">
      <c r="A23" s="99"/>
      <c r="B23" s="85"/>
      <c r="C23" s="85"/>
      <c r="D23" s="85"/>
      <c r="E23" s="85"/>
      <c r="F23" s="107"/>
      <c r="G23" s="107"/>
      <c r="H23" s="107"/>
      <c r="I23" s="107"/>
      <c r="J23" s="107"/>
      <c r="K23" s="107"/>
      <c r="L23" s="85"/>
      <c r="M23" s="85"/>
      <c r="N23" s="85"/>
      <c r="O23" s="85"/>
      <c r="P23" s="85"/>
      <c r="Q23" s="85"/>
      <c r="R23" s="85"/>
      <c r="S23" s="85"/>
      <c r="T23" s="85"/>
      <c r="U23" s="85"/>
      <c r="V23" s="85"/>
      <c r="W23" s="85"/>
      <c r="X23" s="85"/>
    </row>
    <row r="24" ht="12.75" customHeight="1">
      <c r="A24" s="99" t="s">
        <v>187</v>
      </c>
      <c r="B24" s="85"/>
      <c r="C24" s="85"/>
      <c r="D24" s="85"/>
      <c r="E24" s="85"/>
      <c r="F24" s="107">
        <f t="shared" ref="F24:K24" si="15">F16+F22</f>
        <v>-719766.5443</v>
      </c>
      <c r="G24" s="107">
        <f t="shared" si="15"/>
        <v>108548.2367</v>
      </c>
      <c r="H24" s="107">
        <f t="shared" si="15"/>
        <v>3097210.751</v>
      </c>
      <c r="I24" s="107">
        <f t="shared" si="15"/>
        <v>8562459.55</v>
      </c>
      <c r="J24" s="107">
        <f t="shared" si="15"/>
        <v>16936125.46</v>
      </c>
      <c r="K24" s="107">
        <f t="shared" si="15"/>
        <v>17782931.73</v>
      </c>
      <c r="L24" s="85"/>
      <c r="M24" s="85"/>
      <c r="N24" s="85"/>
      <c r="O24" s="85"/>
      <c r="P24" s="85"/>
      <c r="Q24" s="85"/>
      <c r="R24" s="85"/>
      <c r="S24" s="85"/>
      <c r="T24" s="85"/>
      <c r="U24" s="85"/>
      <c r="V24" s="85"/>
      <c r="W24" s="85"/>
      <c r="X24" s="85"/>
    </row>
    <row r="25" ht="12.75" customHeight="1">
      <c r="A25" s="99"/>
      <c r="B25" s="85"/>
      <c r="C25" s="85"/>
      <c r="D25" s="85"/>
      <c r="E25" s="85"/>
      <c r="F25" s="107"/>
      <c r="G25" s="107"/>
      <c r="H25" s="107"/>
      <c r="I25" s="107"/>
      <c r="J25" s="107"/>
      <c r="K25" s="107"/>
      <c r="L25" s="85"/>
      <c r="M25" s="85"/>
      <c r="N25" s="85"/>
      <c r="O25" s="85"/>
      <c r="P25" s="85"/>
      <c r="Q25" s="85"/>
      <c r="R25" s="85"/>
      <c r="S25" s="85"/>
      <c r="T25" s="85"/>
      <c r="U25" s="85"/>
      <c r="V25" s="85"/>
      <c r="W25" s="85"/>
      <c r="X25" s="85"/>
    </row>
    <row r="26" ht="12.75" customHeight="1">
      <c r="A26" s="85" t="s">
        <v>188</v>
      </c>
      <c r="B26" s="85"/>
      <c r="C26" s="85"/>
      <c r="D26" s="85"/>
      <c r="E26" s="85"/>
      <c r="F26" s="111">
        <v>0.5</v>
      </c>
      <c r="G26" s="112">
        <f t="shared" ref="G26:J26" si="16">F26+1</f>
        <v>1.5</v>
      </c>
      <c r="H26" s="112">
        <f t="shared" si="16"/>
        <v>2.5</v>
      </c>
      <c r="I26" s="112">
        <f t="shared" si="16"/>
        <v>3.5</v>
      </c>
      <c r="J26" s="112">
        <f t="shared" si="16"/>
        <v>4.5</v>
      </c>
      <c r="K26" s="112">
        <f t="shared" ref="K26:K27" si="18">J26</f>
        <v>4.5</v>
      </c>
      <c r="L26" s="85"/>
      <c r="M26" s="85"/>
      <c r="N26" s="85"/>
      <c r="O26" s="85"/>
      <c r="P26" s="85"/>
      <c r="Q26" s="85"/>
      <c r="R26" s="85"/>
      <c r="S26" s="85"/>
      <c r="T26" s="85"/>
      <c r="U26" s="85"/>
      <c r="V26" s="85"/>
      <c r="W26" s="85"/>
      <c r="X26" s="85"/>
    </row>
    <row r="27" ht="12.75" customHeight="1">
      <c r="A27" s="85" t="s">
        <v>189</v>
      </c>
      <c r="B27" s="85"/>
      <c r="C27" s="85"/>
      <c r="D27" s="85"/>
      <c r="E27" s="85"/>
      <c r="F27" s="112">
        <f t="shared" ref="F27:J27" si="17">(1+$D$32)^F26</f>
        <v>1.077032961</v>
      </c>
      <c r="G27" s="112">
        <f t="shared" si="17"/>
        <v>1.249358235</v>
      </c>
      <c r="H27" s="112">
        <f t="shared" si="17"/>
        <v>1.449255553</v>
      </c>
      <c r="I27" s="112">
        <f t="shared" si="17"/>
        <v>1.681136441</v>
      </c>
      <c r="J27" s="112">
        <f t="shared" si="17"/>
        <v>1.950118272</v>
      </c>
      <c r="K27" s="112">
        <f t="shared" si="18"/>
        <v>1.950118272</v>
      </c>
      <c r="L27" s="85"/>
      <c r="M27" s="85"/>
      <c r="N27" s="85"/>
      <c r="O27" s="85"/>
      <c r="P27" s="85"/>
      <c r="Q27" s="85"/>
      <c r="R27" s="85"/>
      <c r="S27" s="85"/>
      <c r="T27" s="85"/>
      <c r="U27" s="85"/>
      <c r="V27" s="85"/>
      <c r="W27" s="85"/>
      <c r="X27" s="85"/>
    </row>
    <row r="28" ht="12.75" customHeight="1">
      <c r="A28" s="99"/>
      <c r="B28" s="85"/>
      <c r="C28" s="85"/>
      <c r="D28" s="85"/>
      <c r="E28" s="85"/>
      <c r="F28" s="107"/>
      <c r="G28" s="107"/>
      <c r="H28" s="107"/>
      <c r="I28" s="107"/>
      <c r="J28" s="107"/>
      <c r="K28" s="107"/>
      <c r="L28" s="85"/>
      <c r="M28" s="85"/>
      <c r="N28" s="85"/>
      <c r="O28" s="85"/>
      <c r="P28" s="85"/>
      <c r="Q28" s="85"/>
      <c r="R28" s="85"/>
      <c r="S28" s="85"/>
      <c r="T28" s="85"/>
      <c r="U28" s="85"/>
      <c r="V28" s="85"/>
      <c r="W28" s="85"/>
      <c r="X28" s="85"/>
    </row>
    <row r="29" ht="12.75" customHeight="1">
      <c r="A29" s="99" t="s">
        <v>190</v>
      </c>
      <c r="B29" s="85"/>
      <c r="C29" s="85"/>
      <c r="D29" s="85"/>
      <c r="E29" s="85"/>
      <c r="F29" s="107">
        <f t="shared" ref="F29:J29" si="19">F24/F27</f>
        <v>-668286.4593</v>
      </c>
      <c r="G29" s="107">
        <f t="shared" si="19"/>
        <v>86883.19619</v>
      </c>
      <c r="H29" s="107">
        <f t="shared" si="19"/>
        <v>2137104.629</v>
      </c>
      <c r="I29" s="107">
        <f t="shared" si="19"/>
        <v>5093256.764</v>
      </c>
      <c r="J29" s="107">
        <f t="shared" si="19"/>
        <v>8684665.799</v>
      </c>
      <c r="K29" s="107">
        <f>K24/(D32-D33)/K27</f>
        <v>65134993.49</v>
      </c>
      <c r="L29" s="85"/>
      <c r="M29" s="85"/>
      <c r="N29" s="85"/>
      <c r="O29" s="85"/>
      <c r="P29" s="85"/>
      <c r="Q29" s="85"/>
      <c r="R29" s="85"/>
      <c r="S29" s="85"/>
      <c r="T29" s="85"/>
      <c r="U29" s="85"/>
      <c r="V29" s="85"/>
      <c r="W29" s="85"/>
      <c r="X29" s="85"/>
    </row>
    <row r="30" ht="12.75" customHeight="1">
      <c r="A30" s="99"/>
      <c r="B30" s="85"/>
      <c r="C30" s="85"/>
      <c r="D30" s="85"/>
      <c r="E30" s="85"/>
      <c r="F30" s="85"/>
      <c r="G30" s="85"/>
      <c r="H30" s="85"/>
      <c r="I30" s="107"/>
      <c r="J30" s="107"/>
      <c r="K30" s="107"/>
      <c r="L30" s="85"/>
      <c r="M30" s="85"/>
      <c r="N30" s="85"/>
      <c r="O30" s="85"/>
      <c r="P30" s="85"/>
      <c r="Q30" s="85"/>
      <c r="R30" s="85"/>
      <c r="S30" s="85"/>
      <c r="T30" s="85"/>
      <c r="U30" s="85"/>
      <c r="V30" s="85"/>
      <c r="W30" s="85"/>
      <c r="X30" s="85"/>
    </row>
    <row r="31" ht="12.75" customHeight="1">
      <c r="A31" s="99" t="s">
        <v>191</v>
      </c>
      <c r="B31" s="85"/>
      <c r="C31" s="85"/>
      <c r="D31" s="85"/>
      <c r="E31" s="85"/>
      <c r="H31" s="99" t="s">
        <v>170</v>
      </c>
      <c r="I31" s="85"/>
      <c r="J31" s="85"/>
      <c r="K31" s="85"/>
      <c r="M31" s="85"/>
      <c r="N31" s="85"/>
      <c r="O31" s="85"/>
      <c r="P31" s="85"/>
      <c r="Q31" s="85"/>
      <c r="R31" s="85"/>
      <c r="S31" s="85"/>
      <c r="T31" s="85"/>
      <c r="U31" s="85"/>
      <c r="V31" s="85"/>
      <c r="W31" s="85"/>
      <c r="X31" s="85"/>
    </row>
    <row r="32" ht="12.75" customHeight="1">
      <c r="A32" s="113" t="s">
        <v>192</v>
      </c>
      <c r="B32" s="114"/>
      <c r="C32" s="114"/>
      <c r="D32" s="115">
        <v>0.16</v>
      </c>
      <c r="E32" s="85"/>
      <c r="H32" s="116" t="str">
        <f>F4&amp;"-"&amp;J4&amp;" Year Value"</f>
        <v>2026-2030 Year Value</v>
      </c>
      <c r="I32" s="117"/>
      <c r="J32" s="118">
        <f>SUM(F29:J29)</f>
        <v>15333623.93</v>
      </c>
      <c r="K32" s="119">
        <f t="shared" ref="K32:K34" si="20">J32/$J$34</f>
        <v>0.1905540871</v>
      </c>
      <c r="M32" s="85"/>
      <c r="N32" s="85"/>
      <c r="O32" s="85"/>
      <c r="P32" s="85"/>
      <c r="Q32" s="85"/>
      <c r="R32" s="85"/>
      <c r="S32" s="85"/>
      <c r="T32" s="85"/>
      <c r="U32" s="85"/>
      <c r="V32" s="85"/>
      <c r="W32" s="85"/>
      <c r="X32" s="85"/>
    </row>
    <row r="33" ht="12.75" customHeight="1">
      <c r="A33" s="120" t="s">
        <v>193</v>
      </c>
      <c r="B33" s="121"/>
      <c r="C33" s="121"/>
      <c r="D33" s="122">
        <v>0.02</v>
      </c>
      <c r="E33" s="85"/>
      <c r="H33" s="123" t="s">
        <v>194</v>
      </c>
      <c r="I33" s="124"/>
      <c r="J33" s="125">
        <f>K29</f>
        <v>65134993.49</v>
      </c>
      <c r="K33" s="126">
        <f t="shared" si="20"/>
        <v>0.8094459129</v>
      </c>
      <c r="M33" s="85"/>
      <c r="N33" s="85"/>
      <c r="O33" s="85"/>
      <c r="P33" s="85"/>
      <c r="Q33" s="85"/>
      <c r="R33" s="85"/>
      <c r="S33" s="85"/>
      <c r="T33" s="85"/>
      <c r="U33" s="85"/>
      <c r="V33" s="85"/>
      <c r="W33" s="85"/>
      <c r="X33" s="85"/>
    </row>
    <row r="34" ht="12.75" customHeight="1">
      <c r="A34" s="85"/>
      <c r="B34" s="85"/>
      <c r="C34" s="85"/>
      <c r="D34" s="127"/>
      <c r="E34" s="85"/>
      <c r="H34" s="128" t="s">
        <v>195</v>
      </c>
      <c r="I34" s="129"/>
      <c r="J34" s="130">
        <f>SUM(J32:J33)</f>
        <v>80468617.42</v>
      </c>
      <c r="K34" s="131">
        <f t="shared" si="20"/>
        <v>1</v>
      </c>
      <c r="M34" s="85"/>
      <c r="N34" s="85"/>
      <c r="O34" s="85"/>
      <c r="P34" s="85"/>
      <c r="Q34" s="85"/>
      <c r="R34" s="85"/>
      <c r="S34" s="85"/>
      <c r="T34" s="85"/>
      <c r="U34" s="85"/>
      <c r="V34" s="85"/>
      <c r="W34" s="85"/>
      <c r="X34" s="85"/>
    </row>
    <row r="35" ht="12.75" customHeight="1">
      <c r="A35" s="85"/>
      <c r="B35" s="85"/>
      <c r="C35" s="85"/>
      <c r="D35" s="85"/>
      <c r="E35" s="85"/>
      <c r="F35" s="85"/>
      <c r="G35" s="85"/>
      <c r="H35" s="85"/>
      <c r="I35" s="85"/>
      <c r="J35" s="85"/>
      <c r="K35" s="85"/>
      <c r="L35" s="85"/>
      <c r="M35" s="85"/>
      <c r="N35" s="85"/>
      <c r="O35" s="85"/>
      <c r="P35" s="85"/>
      <c r="Q35" s="85"/>
      <c r="R35" s="85"/>
      <c r="S35" s="85"/>
      <c r="T35" s="85"/>
      <c r="U35" s="85"/>
      <c r="V35" s="85"/>
      <c r="W35" s="85"/>
      <c r="X35" s="85"/>
    </row>
    <row r="36" ht="18.75" customHeight="1">
      <c r="A36" s="132" t="s">
        <v>196</v>
      </c>
      <c r="B36" s="83"/>
      <c r="C36" s="83"/>
      <c r="D36" s="83"/>
      <c r="E36" s="83"/>
      <c r="F36" s="83"/>
      <c r="G36" s="83"/>
      <c r="H36" s="83"/>
      <c r="I36" s="83"/>
      <c r="J36" s="83"/>
      <c r="K36" s="83"/>
      <c r="L36" s="83"/>
      <c r="M36" s="83"/>
      <c r="N36" s="83"/>
      <c r="O36" s="83"/>
      <c r="P36" s="83"/>
      <c r="Q36" s="83"/>
      <c r="R36" s="83"/>
      <c r="S36" s="85"/>
      <c r="T36" s="85"/>
      <c r="U36" s="85"/>
      <c r="V36" s="85"/>
      <c r="W36" s="85"/>
      <c r="X36" s="85"/>
    </row>
    <row r="37" ht="12.75" customHeight="1">
      <c r="A37" s="85" t="s">
        <v>197</v>
      </c>
      <c r="B37" s="85" t="s">
        <v>198</v>
      </c>
      <c r="C37" s="85"/>
      <c r="D37" s="85"/>
      <c r="E37" s="85"/>
      <c r="F37" s="85"/>
      <c r="G37" s="85"/>
      <c r="H37" s="85"/>
      <c r="I37" s="85"/>
      <c r="J37" s="85"/>
      <c r="K37" s="85"/>
      <c r="L37" s="85"/>
      <c r="M37" s="85"/>
      <c r="N37" s="85"/>
      <c r="O37" s="85"/>
      <c r="P37" s="85"/>
      <c r="Q37" s="85"/>
      <c r="R37" s="85"/>
      <c r="S37" s="85"/>
      <c r="T37" s="85"/>
      <c r="U37" s="85"/>
      <c r="V37" s="85"/>
      <c r="W37" s="85"/>
      <c r="X37" s="85"/>
    </row>
    <row r="38" ht="12.75" customHeight="1">
      <c r="A38" s="85"/>
      <c r="B38" s="85"/>
      <c r="C38" s="85"/>
      <c r="D38" s="85"/>
      <c r="E38" s="85"/>
      <c r="F38" s="85"/>
      <c r="G38" s="85"/>
      <c r="H38" s="85"/>
      <c r="I38" s="85"/>
      <c r="J38" s="85"/>
      <c r="K38" s="85"/>
      <c r="L38" s="85"/>
      <c r="M38" s="85"/>
      <c r="N38" s="85"/>
      <c r="O38" s="85"/>
      <c r="P38" s="85"/>
      <c r="Q38" s="85"/>
      <c r="R38" s="85"/>
      <c r="S38" s="85"/>
      <c r="T38" s="85"/>
      <c r="U38" s="85"/>
      <c r="V38" s="85"/>
      <c r="W38" s="85"/>
      <c r="X38" s="85"/>
    </row>
    <row r="39" ht="12.75" customHeight="1">
      <c r="A39" s="85"/>
      <c r="C39" s="85"/>
      <c r="D39" s="85"/>
      <c r="E39" s="85"/>
      <c r="F39" s="85"/>
      <c r="G39" s="85"/>
      <c r="H39" s="85"/>
      <c r="I39" s="85"/>
      <c r="J39" s="85"/>
      <c r="K39" s="85"/>
      <c r="L39" s="85"/>
      <c r="M39" s="85"/>
      <c r="N39" s="85"/>
      <c r="O39" s="85"/>
      <c r="P39" s="85"/>
      <c r="Q39" s="85"/>
      <c r="R39" s="85"/>
      <c r="S39" s="85"/>
      <c r="T39" s="85"/>
      <c r="U39" s="85"/>
      <c r="V39" s="85"/>
      <c r="W39" s="85"/>
      <c r="X39" s="85"/>
    </row>
    <row r="40" ht="12.75" customHeight="1">
      <c r="A40" s="85"/>
      <c r="B40" s="85"/>
      <c r="C40" s="85"/>
      <c r="D40" s="85"/>
      <c r="E40" s="85"/>
      <c r="F40" s="133"/>
      <c r="G40" s="85"/>
      <c r="H40" s="85"/>
      <c r="I40" s="85"/>
      <c r="J40" s="109"/>
      <c r="K40" s="109"/>
      <c r="L40" s="85"/>
      <c r="M40" s="85"/>
      <c r="N40" s="85"/>
      <c r="O40" s="85"/>
      <c r="P40" s="85"/>
      <c r="Q40" s="85"/>
      <c r="R40" s="85"/>
      <c r="S40" s="85"/>
      <c r="T40" s="85"/>
      <c r="U40" s="85"/>
      <c r="V40" s="85"/>
      <c r="W40" s="85"/>
      <c r="X40" s="85"/>
    </row>
    <row r="41" ht="12.75" customHeight="1">
      <c r="A41" s="134"/>
      <c r="B41" s="135"/>
      <c r="C41" s="85"/>
      <c r="D41" s="85"/>
      <c r="E41" s="85"/>
      <c r="F41" s="133"/>
      <c r="G41" s="85"/>
      <c r="H41" s="85"/>
      <c r="I41" s="85"/>
      <c r="J41" s="109"/>
      <c r="K41" s="109"/>
      <c r="L41" s="85"/>
      <c r="M41" s="85"/>
      <c r="N41" s="85"/>
      <c r="O41" s="85"/>
      <c r="P41" s="85"/>
      <c r="Q41" s="85"/>
      <c r="R41" s="85"/>
      <c r="S41" s="85"/>
      <c r="T41" s="85"/>
      <c r="U41" s="85"/>
      <c r="V41" s="85"/>
      <c r="W41" s="85"/>
      <c r="X41" s="85"/>
    </row>
    <row r="42" ht="12.75" customHeight="1">
      <c r="A42" s="85"/>
      <c r="B42" s="85"/>
      <c r="C42" s="85"/>
      <c r="D42" s="85"/>
      <c r="E42" s="85"/>
      <c r="F42" s="85"/>
      <c r="G42" s="85"/>
      <c r="H42" s="85"/>
      <c r="I42" s="85"/>
      <c r="J42" s="85"/>
      <c r="K42" s="85"/>
      <c r="L42" s="85"/>
      <c r="M42" s="85"/>
      <c r="N42" s="85"/>
      <c r="O42" s="85"/>
      <c r="P42" s="85"/>
      <c r="Q42" s="85"/>
      <c r="R42" s="85"/>
      <c r="S42" s="85"/>
      <c r="T42" s="85"/>
      <c r="U42" s="85"/>
      <c r="V42" s="85"/>
      <c r="W42" s="85"/>
      <c r="X42" s="85"/>
    </row>
    <row r="43" ht="12.75" customHeight="1">
      <c r="A43" s="85"/>
      <c r="B43" s="85"/>
      <c r="C43" s="85"/>
      <c r="D43" s="85"/>
      <c r="E43" s="85"/>
      <c r="F43" s="85"/>
      <c r="G43" s="85"/>
      <c r="H43" s="85"/>
      <c r="I43" s="85"/>
      <c r="J43" s="85"/>
      <c r="K43" s="85"/>
      <c r="L43" s="85"/>
      <c r="M43" s="85"/>
      <c r="N43" s="85"/>
      <c r="O43" s="85"/>
      <c r="P43" s="85"/>
      <c r="Q43" s="85"/>
      <c r="R43" s="85"/>
      <c r="S43" s="85"/>
      <c r="T43" s="85"/>
      <c r="U43" s="85"/>
      <c r="V43" s="85"/>
      <c r="W43" s="85"/>
      <c r="X43" s="85"/>
    </row>
    <row r="44" ht="12.75" customHeight="1">
      <c r="A44" s="85"/>
      <c r="B44" s="85"/>
      <c r="C44" s="85"/>
      <c r="D44" s="85"/>
      <c r="E44" s="85"/>
      <c r="F44" s="85"/>
      <c r="G44" s="85"/>
      <c r="H44" s="85"/>
      <c r="I44" s="85"/>
      <c r="J44" s="85"/>
      <c r="K44" s="85"/>
      <c r="L44" s="85"/>
      <c r="M44" s="85"/>
      <c r="N44" s="85"/>
      <c r="O44" s="85"/>
      <c r="P44" s="85"/>
      <c r="Q44" s="85"/>
      <c r="R44" s="85"/>
      <c r="S44" s="85"/>
      <c r="T44" s="85"/>
      <c r="U44" s="85"/>
      <c r="V44" s="85"/>
      <c r="W44" s="85"/>
      <c r="X44" s="85"/>
    </row>
    <row r="45" ht="12.75" customHeight="1">
      <c r="A45" s="85"/>
      <c r="B45" s="85"/>
      <c r="C45" s="85"/>
      <c r="D45" s="85"/>
      <c r="E45" s="85"/>
      <c r="F45" s="85"/>
      <c r="G45" s="85"/>
      <c r="H45" s="85"/>
      <c r="I45" s="85"/>
      <c r="J45" s="85"/>
      <c r="K45" s="85"/>
      <c r="L45" s="85"/>
      <c r="M45" s="85"/>
      <c r="N45" s="85"/>
      <c r="O45" s="85"/>
      <c r="P45" s="85"/>
      <c r="Q45" s="85"/>
      <c r="R45" s="85"/>
      <c r="S45" s="85"/>
      <c r="T45" s="85"/>
      <c r="U45" s="85"/>
      <c r="V45" s="85"/>
      <c r="W45" s="85"/>
      <c r="X45" s="85"/>
    </row>
    <row r="46" ht="12.75" customHeight="1">
      <c r="A46" s="85"/>
      <c r="B46" s="85"/>
      <c r="C46" s="85"/>
      <c r="D46" s="85"/>
      <c r="E46" s="85"/>
      <c r="F46" s="85"/>
      <c r="G46" s="85"/>
      <c r="H46" s="85"/>
      <c r="I46" s="85"/>
      <c r="J46" s="85"/>
      <c r="K46" s="85"/>
      <c r="L46" s="85"/>
      <c r="M46" s="85"/>
      <c r="N46" s="85"/>
      <c r="O46" s="85"/>
      <c r="P46" s="85"/>
      <c r="Q46" s="85"/>
      <c r="R46" s="85"/>
      <c r="S46" s="85"/>
      <c r="T46" s="85"/>
      <c r="U46" s="85"/>
      <c r="V46" s="85"/>
      <c r="W46" s="85"/>
      <c r="X46" s="85"/>
    </row>
    <row r="47" ht="12.75" customHeight="1">
      <c r="A47" s="85"/>
      <c r="B47" s="85"/>
      <c r="C47" s="85"/>
      <c r="D47" s="85"/>
      <c r="E47" s="85"/>
      <c r="F47" s="85"/>
      <c r="G47" s="85"/>
      <c r="H47" s="85"/>
      <c r="I47" s="85"/>
      <c r="J47" s="85"/>
      <c r="K47" s="85"/>
      <c r="L47" s="85"/>
      <c r="M47" s="85"/>
      <c r="N47" s="85"/>
      <c r="O47" s="85"/>
      <c r="P47" s="85"/>
      <c r="Q47" s="85"/>
      <c r="R47" s="85"/>
      <c r="S47" s="85"/>
      <c r="T47" s="85"/>
      <c r="U47" s="85"/>
      <c r="V47" s="85"/>
      <c r="W47" s="85"/>
      <c r="X47" s="85"/>
    </row>
    <row r="48" ht="12.75" customHeight="1">
      <c r="A48" s="85"/>
      <c r="B48" s="85"/>
      <c r="C48" s="85"/>
      <c r="D48" s="85"/>
      <c r="E48" s="85"/>
      <c r="F48" s="85"/>
      <c r="G48" s="85"/>
      <c r="H48" s="85"/>
      <c r="I48" s="85"/>
      <c r="J48" s="85"/>
      <c r="K48" s="85"/>
      <c r="L48" s="85"/>
      <c r="M48" s="85"/>
      <c r="N48" s="85"/>
      <c r="O48" s="85"/>
      <c r="P48" s="85"/>
      <c r="Q48" s="85"/>
      <c r="R48" s="85"/>
      <c r="S48" s="85"/>
      <c r="T48" s="85"/>
      <c r="U48" s="85"/>
      <c r="V48" s="85"/>
      <c r="W48" s="85"/>
      <c r="X48" s="85"/>
    </row>
    <row r="49" ht="12.75" customHeight="1">
      <c r="A49" s="85"/>
      <c r="B49" s="85"/>
      <c r="C49" s="85"/>
      <c r="D49" s="85"/>
      <c r="E49" s="85"/>
      <c r="F49" s="85"/>
      <c r="G49" s="85"/>
      <c r="H49" s="85"/>
      <c r="I49" s="85"/>
      <c r="J49" s="85"/>
      <c r="K49" s="85"/>
      <c r="L49" s="85"/>
      <c r="M49" s="85"/>
      <c r="N49" s="85"/>
      <c r="O49" s="85"/>
      <c r="P49" s="85"/>
      <c r="Q49" s="85"/>
      <c r="R49" s="85"/>
      <c r="S49" s="85"/>
      <c r="T49" s="85"/>
      <c r="U49" s="85"/>
      <c r="V49" s="85"/>
      <c r="W49" s="85"/>
      <c r="X49" s="85"/>
    </row>
    <row r="50" ht="12.7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row>
    <row r="51" ht="12.75" customHeight="1">
      <c r="A51" s="85"/>
      <c r="B51" s="85"/>
      <c r="C51" s="85"/>
      <c r="D51" s="85"/>
      <c r="E51" s="85"/>
      <c r="F51" s="85"/>
      <c r="G51" s="85"/>
      <c r="H51" s="85"/>
      <c r="I51" s="85"/>
      <c r="J51" s="85"/>
      <c r="K51" s="85"/>
      <c r="L51" s="85"/>
      <c r="M51" s="85"/>
      <c r="N51" s="85"/>
      <c r="O51" s="85"/>
      <c r="P51" s="85"/>
      <c r="Q51" s="85"/>
      <c r="R51" s="85"/>
      <c r="S51" s="85"/>
      <c r="T51" s="85"/>
      <c r="U51" s="85"/>
      <c r="V51" s="85"/>
      <c r="W51" s="85"/>
      <c r="X51" s="85"/>
    </row>
    <row r="52" ht="12.75" customHeight="1">
      <c r="A52" s="85"/>
      <c r="B52" s="85"/>
      <c r="C52" s="85"/>
      <c r="D52" s="85"/>
      <c r="E52" s="85"/>
      <c r="F52" s="85"/>
      <c r="G52" s="85"/>
      <c r="H52" s="85"/>
      <c r="I52" s="85"/>
      <c r="J52" s="85"/>
      <c r="K52" s="85"/>
      <c r="L52" s="85"/>
      <c r="M52" s="85"/>
      <c r="N52" s="85"/>
      <c r="O52" s="85"/>
      <c r="P52" s="85"/>
      <c r="Q52" s="85"/>
      <c r="R52" s="85"/>
      <c r="S52" s="85"/>
      <c r="T52" s="85"/>
      <c r="U52" s="85"/>
      <c r="V52" s="85"/>
      <c r="W52" s="85"/>
      <c r="X52" s="85"/>
    </row>
    <row r="53" ht="12.75" customHeight="1">
      <c r="A53" s="85"/>
      <c r="B53" s="85"/>
      <c r="C53" s="85"/>
      <c r="D53" s="85"/>
      <c r="E53" s="85"/>
      <c r="F53" s="85"/>
      <c r="G53" s="85"/>
      <c r="H53" s="85"/>
      <c r="I53" s="85"/>
      <c r="J53" s="85"/>
      <c r="K53" s="85"/>
      <c r="L53" s="85"/>
      <c r="M53" s="85"/>
      <c r="N53" s="85"/>
      <c r="O53" s="85"/>
      <c r="P53" s="85"/>
      <c r="Q53" s="85"/>
      <c r="R53" s="85"/>
      <c r="S53" s="85"/>
      <c r="T53" s="85"/>
      <c r="U53" s="85"/>
      <c r="V53" s="85"/>
      <c r="W53" s="85"/>
      <c r="X53" s="85"/>
    </row>
    <row r="54" ht="12.75" customHeight="1">
      <c r="A54" s="85"/>
      <c r="B54" s="85"/>
      <c r="C54" s="85"/>
      <c r="D54" s="85"/>
      <c r="E54" s="85"/>
      <c r="F54" s="85"/>
      <c r="G54" s="85"/>
      <c r="H54" s="85"/>
      <c r="I54" s="85"/>
      <c r="J54" s="85"/>
      <c r="K54" s="85"/>
      <c r="L54" s="85"/>
      <c r="M54" s="85"/>
      <c r="N54" s="85"/>
      <c r="O54" s="85"/>
      <c r="P54" s="85"/>
      <c r="Q54" s="85"/>
      <c r="R54" s="85"/>
      <c r="S54" s="85"/>
      <c r="T54" s="85"/>
      <c r="U54" s="85"/>
      <c r="V54" s="85"/>
      <c r="W54" s="85"/>
      <c r="X54" s="85"/>
    </row>
    <row r="55" ht="12.75" customHeight="1">
      <c r="A55" s="85"/>
      <c r="B55" s="85"/>
      <c r="C55" s="85"/>
      <c r="D55" s="85"/>
      <c r="E55" s="85"/>
      <c r="F55" s="85"/>
      <c r="G55" s="85"/>
      <c r="H55" s="85"/>
      <c r="I55" s="85"/>
      <c r="J55" s="85"/>
      <c r="K55" s="85"/>
      <c r="L55" s="85"/>
      <c r="M55" s="85"/>
      <c r="N55" s="85"/>
      <c r="O55" s="85"/>
      <c r="P55" s="85"/>
      <c r="Q55" s="85"/>
      <c r="R55" s="85"/>
      <c r="S55" s="85"/>
      <c r="T55" s="85"/>
      <c r="U55" s="85"/>
      <c r="V55" s="85"/>
      <c r="W55" s="85"/>
      <c r="X55" s="85"/>
    </row>
    <row r="56" ht="12.75" customHeight="1">
      <c r="A56" s="85"/>
      <c r="B56" s="85"/>
      <c r="C56" s="85"/>
      <c r="D56" s="85"/>
      <c r="E56" s="85"/>
      <c r="F56" s="85"/>
      <c r="G56" s="85"/>
      <c r="H56" s="85"/>
      <c r="I56" s="85"/>
      <c r="J56" s="85"/>
      <c r="K56" s="85"/>
      <c r="L56" s="85"/>
      <c r="M56" s="85"/>
      <c r="N56" s="85"/>
      <c r="O56" s="85"/>
      <c r="P56" s="85"/>
      <c r="Q56" s="85"/>
      <c r="R56" s="85"/>
      <c r="S56" s="85"/>
      <c r="T56" s="85"/>
      <c r="U56" s="85"/>
      <c r="V56" s="85"/>
      <c r="W56" s="85"/>
      <c r="X56" s="85"/>
    </row>
    <row r="57" ht="12.75" customHeight="1">
      <c r="A57" s="85"/>
      <c r="B57" s="85"/>
      <c r="C57" s="85"/>
      <c r="D57" s="85"/>
      <c r="E57" s="85"/>
      <c r="F57" s="85"/>
      <c r="G57" s="85"/>
      <c r="H57" s="85"/>
      <c r="I57" s="85"/>
      <c r="J57" s="85"/>
      <c r="K57" s="85"/>
      <c r="L57" s="85"/>
      <c r="M57" s="85"/>
      <c r="N57" s="85"/>
      <c r="O57" s="85"/>
      <c r="P57" s="85"/>
      <c r="Q57" s="85"/>
      <c r="R57" s="85"/>
      <c r="S57" s="85"/>
      <c r="T57" s="85"/>
      <c r="U57" s="85"/>
      <c r="V57" s="85"/>
      <c r="W57" s="85"/>
      <c r="X57" s="85"/>
    </row>
    <row r="58" ht="12.75" customHeight="1">
      <c r="A58" s="85"/>
      <c r="B58" s="85"/>
      <c r="C58" s="85"/>
      <c r="D58" s="85"/>
      <c r="E58" s="85"/>
      <c r="F58" s="85"/>
      <c r="G58" s="85"/>
      <c r="H58" s="85"/>
      <c r="I58" s="85"/>
      <c r="J58" s="85"/>
      <c r="K58" s="85"/>
      <c r="L58" s="85"/>
      <c r="M58" s="85"/>
      <c r="N58" s="85"/>
      <c r="O58" s="85"/>
      <c r="P58" s="85"/>
      <c r="Q58" s="85"/>
      <c r="R58" s="85"/>
      <c r="S58" s="85"/>
      <c r="T58" s="85"/>
      <c r="U58" s="85"/>
      <c r="V58" s="85"/>
      <c r="W58" s="85"/>
      <c r="X58" s="85"/>
    </row>
    <row r="59" ht="12.75" customHeight="1">
      <c r="A59" s="85"/>
      <c r="B59" s="85"/>
      <c r="C59" s="85"/>
      <c r="D59" s="85"/>
      <c r="E59" s="85"/>
      <c r="F59" s="85"/>
      <c r="G59" s="85"/>
      <c r="H59" s="85"/>
      <c r="I59" s="85"/>
      <c r="J59" s="85"/>
      <c r="K59" s="85"/>
      <c r="L59" s="85"/>
      <c r="M59" s="85"/>
      <c r="N59" s="85"/>
      <c r="O59" s="85"/>
      <c r="P59" s="85"/>
      <c r="Q59" s="85"/>
      <c r="R59" s="85"/>
      <c r="S59" s="85"/>
      <c r="T59" s="85"/>
      <c r="U59" s="85"/>
      <c r="V59" s="85"/>
      <c r="W59" s="85"/>
      <c r="X59" s="85"/>
    </row>
    <row r="60" ht="12.75" customHeight="1">
      <c r="A60" s="85"/>
      <c r="B60" s="85"/>
      <c r="C60" s="85"/>
      <c r="D60" s="85"/>
      <c r="E60" s="85"/>
      <c r="F60" s="85"/>
      <c r="G60" s="85"/>
      <c r="H60" s="85"/>
      <c r="I60" s="85"/>
      <c r="J60" s="85"/>
      <c r="K60" s="85"/>
      <c r="L60" s="85"/>
      <c r="M60" s="85"/>
      <c r="N60" s="85"/>
      <c r="O60" s="85"/>
      <c r="P60" s="85"/>
      <c r="Q60" s="85"/>
      <c r="R60" s="85"/>
      <c r="S60" s="85"/>
      <c r="T60" s="85"/>
      <c r="U60" s="85"/>
      <c r="V60" s="85"/>
      <c r="W60" s="85"/>
      <c r="X60" s="85"/>
    </row>
    <row r="61" ht="12.75" customHeight="1">
      <c r="A61" s="85"/>
      <c r="B61" s="85"/>
      <c r="C61" s="85"/>
      <c r="D61" s="85"/>
      <c r="E61" s="85"/>
      <c r="F61" s="85"/>
      <c r="G61" s="85"/>
      <c r="H61" s="85"/>
      <c r="I61" s="85"/>
      <c r="J61" s="85"/>
      <c r="K61" s="85"/>
      <c r="L61" s="85"/>
      <c r="M61" s="85"/>
      <c r="N61" s="85"/>
      <c r="O61" s="85"/>
      <c r="P61" s="85"/>
      <c r="Q61" s="85"/>
      <c r="R61" s="85"/>
      <c r="S61" s="85"/>
      <c r="T61" s="85"/>
      <c r="U61" s="85"/>
      <c r="V61" s="85"/>
      <c r="W61" s="85"/>
      <c r="X61" s="85"/>
    </row>
    <row r="62" ht="12.75" customHeight="1">
      <c r="A62" s="85"/>
      <c r="B62" s="85"/>
      <c r="C62" s="85"/>
      <c r="D62" s="85"/>
      <c r="E62" s="85"/>
      <c r="F62" s="85"/>
      <c r="G62" s="85"/>
      <c r="H62" s="85"/>
      <c r="I62" s="85"/>
      <c r="J62" s="85"/>
      <c r="K62" s="85"/>
      <c r="L62" s="85"/>
      <c r="M62" s="85"/>
      <c r="N62" s="85"/>
      <c r="O62" s="85"/>
      <c r="P62" s="85"/>
      <c r="Q62" s="85"/>
      <c r="R62" s="85"/>
      <c r="S62" s="85"/>
      <c r="T62" s="85"/>
      <c r="U62" s="85"/>
      <c r="V62" s="85"/>
      <c r="W62" s="85"/>
      <c r="X62" s="85"/>
    </row>
    <row r="63" ht="12.75" customHeight="1">
      <c r="A63" s="85"/>
      <c r="B63" s="85"/>
      <c r="C63" s="85"/>
      <c r="D63" s="85"/>
      <c r="E63" s="85"/>
      <c r="F63" s="85"/>
      <c r="G63" s="85"/>
      <c r="H63" s="85"/>
      <c r="I63" s="85"/>
      <c r="J63" s="85"/>
      <c r="K63" s="85"/>
      <c r="L63" s="85"/>
      <c r="M63" s="85"/>
      <c r="N63" s="85"/>
      <c r="O63" s="85"/>
      <c r="P63" s="85"/>
      <c r="Q63" s="85"/>
      <c r="R63" s="85"/>
      <c r="S63" s="85"/>
      <c r="T63" s="85"/>
      <c r="U63" s="85"/>
      <c r="V63" s="85"/>
      <c r="W63" s="85"/>
      <c r="X63" s="85"/>
    </row>
    <row r="64" ht="12.75" customHeight="1">
      <c r="A64" s="85"/>
      <c r="B64" s="85"/>
      <c r="C64" s="85"/>
      <c r="D64" s="85"/>
      <c r="E64" s="85"/>
      <c r="F64" s="85"/>
      <c r="G64" s="85"/>
      <c r="H64" s="85"/>
      <c r="I64" s="85"/>
      <c r="J64" s="85"/>
      <c r="K64" s="85"/>
      <c r="L64" s="85"/>
      <c r="M64" s="85"/>
      <c r="N64" s="85"/>
      <c r="O64" s="85"/>
      <c r="P64" s="85"/>
      <c r="Q64" s="85"/>
      <c r="R64" s="85"/>
      <c r="S64" s="85"/>
      <c r="T64" s="85"/>
      <c r="U64" s="85"/>
      <c r="V64" s="85"/>
      <c r="W64" s="85"/>
      <c r="X64" s="85"/>
    </row>
    <row r="65" ht="12.75" customHeight="1">
      <c r="A65" s="85"/>
      <c r="B65" s="85"/>
      <c r="C65" s="85"/>
      <c r="D65" s="85"/>
      <c r="E65" s="85"/>
      <c r="F65" s="85"/>
      <c r="G65" s="85"/>
      <c r="H65" s="85"/>
      <c r="I65" s="85"/>
      <c r="J65" s="85"/>
      <c r="K65" s="85"/>
      <c r="L65" s="85"/>
      <c r="M65" s="85"/>
      <c r="N65" s="85"/>
      <c r="O65" s="85"/>
      <c r="P65" s="85"/>
      <c r="Q65" s="85"/>
      <c r="R65" s="85"/>
      <c r="S65" s="85"/>
      <c r="T65" s="85"/>
      <c r="U65" s="85"/>
      <c r="V65" s="85"/>
      <c r="W65" s="85"/>
      <c r="X65" s="85"/>
    </row>
    <row r="66" ht="12.75" customHeight="1">
      <c r="A66" s="85"/>
      <c r="B66" s="85"/>
      <c r="C66" s="85"/>
      <c r="D66" s="85"/>
      <c r="E66" s="85"/>
      <c r="F66" s="85"/>
      <c r="G66" s="85"/>
      <c r="H66" s="85"/>
      <c r="I66" s="85"/>
      <c r="J66" s="85"/>
      <c r="K66" s="85"/>
      <c r="L66" s="85"/>
      <c r="M66" s="85"/>
      <c r="N66" s="85"/>
      <c r="O66" s="85"/>
      <c r="P66" s="85"/>
      <c r="Q66" s="85"/>
      <c r="R66" s="85"/>
      <c r="S66" s="85"/>
      <c r="T66" s="85"/>
      <c r="U66" s="85"/>
      <c r="V66" s="85"/>
      <c r="W66" s="85"/>
      <c r="X66" s="85"/>
    </row>
    <row r="67" ht="12.75" customHeight="1">
      <c r="A67" s="85"/>
      <c r="B67" s="85"/>
      <c r="C67" s="85"/>
      <c r="D67" s="85"/>
      <c r="E67" s="85"/>
      <c r="F67" s="85"/>
      <c r="G67" s="85"/>
      <c r="H67" s="85"/>
      <c r="I67" s="85"/>
      <c r="J67" s="85"/>
      <c r="K67" s="85"/>
      <c r="L67" s="85"/>
      <c r="M67" s="85"/>
      <c r="N67" s="85"/>
      <c r="O67" s="85"/>
      <c r="P67" s="85"/>
      <c r="Q67" s="85"/>
      <c r="R67" s="85"/>
      <c r="S67" s="85"/>
      <c r="T67" s="85"/>
      <c r="U67" s="85"/>
      <c r="V67" s="85"/>
      <c r="W67" s="85"/>
      <c r="X67" s="85"/>
    </row>
    <row r="68" ht="12.75" customHeight="1">
      <c r="A68" s="85"/>
      <c r="B68" s="85"/>
      <c r="C68" s="85"/>
      <c r="D68" s="85"/>
      <c r="E68" s="85"/>
      <c r="F68" s="85"/>
      <c r="G68" s="85"/>
      <c r="H68" s="85"/>
      <c r="I68" s="85"/>
      <c r="J68" s="85"/>
      <c r="K68" s="85"/>
      <c r="L68" s="85"/>
      <c r="M68" s="85"/>
      <c r="N68" s="85"/>
      <c r="O68" s="85"/>
      <c r="P68" s="85"/>
      <c r="Q68" s="85"/>
      <c r="R68" s="85"/>
      <c r="S68" s="85"/>
      <c r="T68" s="85"/>
      <c r="U68" s="85"/>
      <c r="V68" s="85"/>
      <c r="W68" s="85"/>
      <c r="X68" s="85"/>
    </row>
    <row r="69" ht="12.75" customHeight="1">
      <c r="A69" s="85"/>
      <c r="B69" s="85"/>
      <c r="C69" s="85"/>
      <c r="D69" s="85"/>
      <c r="E69" s="85"/>
      <c r="F69" s="85"/>
      <c r="G69" s="85"/>
      <c r="H69" s="85"/>
      <c r="I69" s="85"/>
      <c r="J69" s="85"/>
      <c r="K69" s="85"/>
      <c r="L69" s="85"/>
      <c r="M69" s="85"/>
      <c r="N69" s="85"/>
      <c r="O69" s="85"/>
      <c r="P69" s="85"/>
      <c r="Q69" s="85"/>
      <c r="R69" s="85"/>
      <c r="S69" s="85"/>
      <c r="T69" s="85"/>
      <c r="U69" s="85"/>
      <c r="V69" s="85"/>
      <c r="W69" s="85"/>
      <c r="X69" s="85"/>
    </row>
    <row r="70" ht="12.75" customHeight="1">
      <c r="A70" s="85"/>
      <c r="B70" s="85"/>
      <c r="C70" s="85"/>
      <c r="D70" s="85"/>
      <c r="E70" s="85"/>
      <c r="F70" s="85"/>
      <c r="G70" s="85"/>
      <c r="H70" s="85"/>
      <c r="I70" s="85"/>
      <c r="J70" s="85"/>
      <c r="K70" s="85"/>
      <c r="L70" s="85"/>
      <c r="M70" s="85"/>
      <c r="N70" s="85"/>
      <c r="O70" s="85"/>
      <c r="P70" s="85"/>
      <c r="Q70" s="85"/>
      <c r="R70" s="85"/>
      <c r="S70" s="85"/>
      <c r="T70" s="85"/>
      <c r="U70" s="85"/>
      <c r="V70" s="85"/>
      <c r="W70" s="85"/>
      <c r="X70" s="85"/>
    </row>
    <row r="71" ht="12.75" customHeight="1">
      <c r="A71" s="85"/>
      <c r="B71" s="85"/>
      <c r="C71" s="85"/>
      <c r="D71" s="85"/>
      <c r="E71" s="85"/>
      <c r="F71" s="85"/>
      <c r="G71" s="85"/>
      <c r="H71" s="85"/>
      <c r="I71" s="85"/>
      <c r="J71" s="85"/>
      <c r="K71" s="85"/>
      <c r="L71" s="85"/>
      <c r="M71" s="85"/>
      <c r="N71" s="85"/>
      <c r="O71" s="85"/>
      <c r="P71" s="85"/>
      <c r="Q71" s="85"/>
      <c r="R71" s="85"/>
      <c r="S71" s="85"/>
      <c r="T71" s="85"/>
      <c r="U71" s="85"/>
      <c r="V71" s="85"/>
      <c r="W71" s="85"/>
      <c r="X71" s="85"/>
    </row>
    <row r="72" ht="12.75" customHeight="1">
      <c r="A72" s="85"/>
      <c r="B72" s="85"/>
      <c r="C72" s="85"/>
      <c r="D72" s="85"/>
      <c r="E72" s="85"/>
      <c r="F72" s="85"/>
      <c r="G72" s="85"/>
      <c r="H72" s="85"/>
      <c r="I72" s="85"/>
      <c r="J72" s="85"/>
      <c r="K72" s="85"/>
      <c r="L72" s="85"/>
      <c r="M72" s="85"/>
      <c r="N72" s="85"/>
      <c r="O72" s="85"/>
      <c r="P72" s="85"/>
      <c r="Q72" s="85"/>
      <c r="R72" s="85"/>
      <c r="S72" s="85"/>
      <c r="T72" s="85"/>
      <c r="U72" s="85"/>
      <c r="V72" s="85"/>
      <c r="W72" s="85"/>
      <c r="X72" s="85"/>
    </row>
    <row r="73" ht="12.75" customHeight="1">
      <c r="A73" s="85"/>
      <c r="B73" s="85"/>
      <c r="C73" s="85"/>
      <c r="D73" s="85"/>
      <c r="E73" s="85"/>
      <c r="F73" s="85"/>
      <c r="G73" s="85"/>
      <c r="H73" s="85"/>
      <c r="I73" s="85"/>
      <c r="J73" s="85"/>
      <c r="K73" s="85"/>
      <c r="L73" s="85"/>
      <c r="M73" s="85"/>
      <c r="N73" s="85"/>
      <c r="O73" s="85"/>
      <c r="P73" s="85"/>
      <c r="Q73" s="85"/>
      <c r="R73" s="85"/>
      <c r="S73" s="85"/>
      <c r="T73" s="85"/>
      <c r="U73" s="85"/>
      <c r="V73" s="85"/>
      <c r="W73" s="85"/>
      <c r="X73" s="85"/>
    </row>
    <row r="74" ht="12.75" customHeight="1">
      <c r="A74" s="85"/>
      <c r="B74" s="85"/>
      <c r="C74" s="85"/>
      <c r="D74" s="85"/>
      <c r="E74" s="85"/>
      <c r="F74" s="85"/>
      <c r="G74" s="85"/>
      <c r="H74" s="85"/>
      <c r="I74" s="85"/>
      <c r="J74" s="85"/>
      <c r="K74" s="85"/>
      <c r="L74" s="85"/>
      <c r="M74" s="85"/>
      <c r="N74" s="85"/>
      <c r="O74" s="85"/>
      <c r="P74" s="85"/>
      <c r="Q74" s="85"/>
      <c r="R74" s="85"/>
      <c r="S74" s="85"/>
      <c r="T74" s="85"/>
      <c r="U74" s="85"/>
      <c r="V74" s="85"/>
      <c r="W74" s="85"/>
      <c r="X74" s="85"/>
    </row>
    <row r="75" ht="12.75" customHeight="1">
      <c r="A75" s="85"/>
      <c r="B75" s="85"/>
      <c r="C75" s="85"/>
      <c r="D75" s="85"/>
      <c r="E75" s="85"/>
      <c r="F75" s="85"/>
      <c r="G75" s="85"/>
      <c r="H75" s="85"/>
      <c r="I75" s="85"/>
      <c r="J75" s="85"/>
      <c r="K75" s="85"/>
      <c r="L75" s="85"/>
      <c r="M75" s="85"/>
      <c r="N75" s="85"/>
      <c r="O75" s="85"/>
      <c r="P75" s="85"/>
      <c r="Q75" s="85"/>
      <c r="R75" s="85"/>
      <c r="S75" s="85"/>
      <c r="T75" s="85"/>
      <c r="U75" s="85"/>
      <c r="V75" s="85"/>
      <c r="W75" s="85"/>
      <c r="X75" s="85"/>
    </row>
    <row r="76" ht="12.75" customHeight="1">
      <c r="A76" s="85"/>
      <c r="B76" s="85"/>
      <c r="C76" s="85"/>
      <c r="D76" s="85"/>
      <c r="E76" s="85"/>
      <c r="F76" s="85"/>
      <c r="G76" s="85"/>
      <c r="H76" s="85"/>
      <c r="I76" s="85"/>
      <c r="J76" s="85"/>
      <c r="K76" s="85"/>
      <c r="L76" s="85"/>
      <c r="M76" s="85"/>
      <c r="N76" s="85"/>
      <c r="O76" s="85"/>
      <c r="P76" s="85"/>
      <c r="Q76" s="85"/>
      <c r="R76" s="85"/>
      <c r="S76" s="85"/>
      <c r="T76" s="85"/>
      <c r="U76" s="85"/>
      <c r="V76" s="85"/>
      <c r="W76" s="85"/>
      <c r="X76" s="85"/>
    </row>
    <row r="77" ht="12.75" customHeight="1">
      <c r="A77" s="85"/>
      <c r="B77" s="85"/>
      <c r="C77" s="85"/>
      <c r="D77" s="85"/>
      <c r="E77" s="85"/>
      <c r="F77" s="85"/>
      <c r="G77" s="85"/>
      <c r="H77" s="85"/>
      <c r="I77" s="85"/>
      <c r="J77" s="85"/>
      <c r="K77" s="85"/>
      <c r="L77" s="85"/>
      <c r="M77" s="85"/>
      <c r="N77" s="85"/>
      <c r="O77" s="85"/>
      <c r="P77" s="85"/>
      <c r="Q77" s="85"/>
      <c r="R77" s="85"/>
      <c r="S77" s="85"/>
      <c r="T77" s="85"/>
      <c r="U77" s="85"/>
      <c r="V77" s="85"/>
      <c r="W77" s="85"/>
      <c r="X77" s="85"/>
    </row>
    <row r="78" ht="12.75" customHeight="1">
      <c r="A78" s="85"/>
      <c r="B78" s="85"/>
      <c r="C78" s="85"/>
      <c r="D78" s="85"/>
      <c r="E78" s="85"/>
      <c r="F78" s="85"/>
      <c r="G78" s="85"/>
      <c r="H78" s="85"/>
      <c r="I78" s="85"/>
      <c r="J78" s="85"/>
      <c r="K78" s="85"/>
      <c r="L78" s="85"/>
      <c r="M78" s="85"/>
      <c r="N78" s="85"/>
      <c r="O78" s="85"/>
      <c r="P78" s="85"/>
      <c r="Q78" s="85"/>
      <c r="R78" s="85"/>
      <c r="S78" s="85"/>
      <c r="T78" s="85"/>
      <c r="U78" s="85"/>
      <c r="V78" s="85"/>
      <c r="W78" s="85"/>
      <c r="X78" s="85"/>
    </row>
    <row r="79" ht="12.75" customHeight="1">
      <c r="A79" s="85"/>
      <c r="B79" s="85"/>
      <c r="C79" s="85"/>
      <c r="D79" s="85"/>
      <c r="E79" s="85"/>
      <c r="F79" s="85"/>
      <c r="G79" s="85"/>
      <c r="H79" s="85"/>
      <c r="I79" s="85"/>
      <c r="J79" s="85"/>
      <c r="K79" s="85"/>
      <c r="L79" s="85"/>
      <c r="M79" s="85"/>
      <c r="N79" s="85"/>
      <c r="O79" s="85"/>
      <c r="P79" s="85"/>
      <c r="Q79" s="85"/>
      <c r="R79" s="85"/>
      <c r="S79" s="85"/>
      <c r="T79" s="85"/>
      <c r="U79" s="85"/>
      <c r="V79" s="85"/>
      <c r="W79" s="85"/>
      <c r="X79" s="85"/>
    </row>
    <row r="80" ht="12.75" customHeight="1">
      <c r="A80" s="85"/>
      <c r="B80" s="85"/>
      <c r="C80" s="85"/>
      <c r="D80" s="85"/>
      <c r="E80" s="85"/>
      <c r="F80" s="85"/>
      <c r="G80" s="85"/>
      <c r="H80" s="85"/>
      <c r="I80" s="85"/>
      <c r="J80" s="85"/>
      <c r="K80" s="85"/>
      <c r="L80" s="85"/>
      <c r="M80" s="85"/>
      <c r="N80" s="85"/>
      <c r="O80" s="85"/>
      <c r="P80" s="85"/>
      <c r="Q80" s="85"/>
      <c r="R80" s="85"/>
      <c r="S80" s="85"/>
      <c r="T80" s="85"/>
      <c r="U80" s="85"/>
      <c r="V80" s="85"/>
      <c r="W80" s="85"/>
      <c r="X80" s="85"/>
    </row>
    <row r="81" ht="12.75" customHeight="1">
      <c r="A81" s="85"/>
      <c r="B81" s="85"/>
      <c r="C81" s="85"/>
      <c r="D81" s="85"/>
      <c r="E81" s="85"/>
      <c r="F81" s="85"/>
      <c r="G81" s="85"/>
      <c r="H81" s="85"/>
      <c r="I81" s="85"/>
      <c r="J81" s="85"/>
      <c r="K81" s="85"/>
      <c r="L81" s="85"/>
      <c r="M81" s="85"/>
      <c r="N81" s="85"/>
      <c r="O81" s="85"/>
      <c r="P81" s="85"/>
      <c r="Q81" s="85"/>
      <c r="R81" s="85"/>
      <c r="S81" s="85"/>
      <c r="T81" s="85"/>
      <c r="U81" s="85"/>
      <c r="V81" s="85"/>
      <c r="W81" s="85"/>
      <c r="X81" s="85"/>
    </row>
    <row r="82" ht="12.75" customHeight="1">
      <c r="A82" s="85"/>
      <c r="B82" s="85"/>
      <c r="C82" s="85"/>
      <c r="D82" s="85"/>
      <c r="E82" s="85"/>
      <c r="F82" s="85"/>
      <c r="G82" s="85"/>
      <c r="H82" s="85"/>
      <c r="I82" s="85"/>
      <c r="J82" s="85"/>
      <c r="K82" s="85"/>
      <c r="L82" s="85"/>
      <c r="M82" s="85"/>
      <c r="N82" s="85"/>
      <c r="O82" s="85"/>
      <c r="P82" s="85"/>
      <c r="Q82" s="85"/>
      <c r="R82" s="85"/>
      <c r="S82" s="85"/>
      <c r="T82" s="85"/>
      <c r="U82" s="85"/>
      <c r="V82" s="85"/>
      <c r="W82" s="85"/>
      <c r="X82" s="85"/>
    </row>
    <row r="83" ht="12.75" customHeight="1">
      <c r="A83" s="85"/>
      <c r="B83" s="85"/>
      <c r="C83" s="85"/>
      <c r="D83" s="85"/>
      <c r="E83" s="85"/>
      <c r="F83" s="85"/>
      <c r="G83" s="85"/>
      <c r="H83" s="85"/>
      <c r="I83" s="85"/>
      <c r="J83" s="85"/>
      <c r="K83" s="85"/>
      <c r="L83" s="85"/>
      <c r="M83" s="85"/>
      <c r="N83" s="85"/>
      <c r="O83" s="85"/>
      <c r="P83" s="85"/>
      <c r="Q83" s="85"/>
      <c r="R83" s="85"/>
      <c r="S83" s="85"/>
      <c r="T83" s="85"/>
      <c r="U83" s="85"/>
      <c r="V83" s="85"/>
      <c r="W83" s="85"/>
      <c r="X83" s="85"/>
    </row>
    <row r="84" ht="12.75" customHeight="1">
      <c r="A84" s="85"/>
      <c r="B84" s="85"/>
      <c r="C84" s="85"/>
      <c r="D84" s="85"/>
      <c r="E84" s="85"/>
      <c r="F84" s="85"/>
      <c r="G84" s="85"/>
      <c r="H84" s="85"/>
      <c r="I84" s="85"/>
      <c r="J84" s="85"/>
      <c r="K84" s="85"/>
      <c r="L84" s="85"/>
      <c r="M84" s="85"/>
      <c r="N84" s="85"/>
      <c r="O84" s="85"/>
      <c r="P84" s="85"/>
      <c r="Q84" s="85"/>
      <c r="R84" s="85"/>
      <c r="S84" s="85"/>
      <c r="T84" s="85"/>
      <c r="U84" s="85"/>
      <c r="V84" s="85"/>
      <c r="W84" s="85"/>
      <c r="X84" s="85"/>
    </row>
    <row r="85" ht="12.75" customHeight="1">
      <c r="A85" s="85"/>
      <c r="B85" s="85"/>
      <c r="C85" s="85"/>
      <c r="D85" s="85"/>
      <c r="E85" s="85"/>
      <c r="F85" s="85"/>
      <c r="G85" s="85"/>
      <c r="H85" s="85"/>
      <c r="I85" s="85"/>
      <c r="J85" s="85"/>
      <c r="K85" s="85"/>
      <c r="L85" s="85"/>
      <c r="M85" s="85"/>
      <c r="N85" s="85"/>
      <c r="O85" s="85"/>
      <c r="P85" s="85"/>
      <c r="Q85" s="85"/>
      <c r="R85" s="85"/>
      <c r="S85" s="85"/>
      <c r="T85" s="85"/>
      <c r="U85" s="85"/>
      <c r="V85" s="85"/>
      <c r="W85" s="85"/>
      <c r="X85" s="85"/>
    </row>
    <row r="86" ht="12.75" customHeight="1">
      <c r="A86" s="85"/>
      <c r="B86" s="85"/>
      <c r="C86" s="85"/>
      <c r="D86" s="85"/>
      <c r="E86" s="85"/>
      <c r="F86" s="85"/>
      <c r="G86" s="85"/>
      <c r="H86" s="85"/>
      <c r="I86" s="85"/>
      <c r="J86" s="85"/>
      <c r="K86" s="85"/>
      <c r="L86" s="85"/>
      <c r="M86" s="85"/>
      <c r="N86" s="85"/>
      <c r="O86" s="85"/>
      <c r="P86" s="85"/>
      <c r="Q86" s="85"/>
      <c r="R86" s="85"/>
      <c r="S86" s="85"/>
      <c r="T86" s="85"/>
      <c r="U86" s="85"/>
      <c r="V86" s="85"/>
      <c r="W86" s="85"/>
      <c r="X86" s="85"/>
    </row>
    <row r="87" ht="12.75" customHeight="1">
      <c r="A87" s="85"/>
      <c r="B87" s="85"/>
      <c r="C87" s="85"/>
      <c r="D87" s="85"/>
      <c r="E87" s="85"/>
      <c r="F87" s="85"/>
      <c r="G87" s="85"/>
      <c r="H87" s="85"/>
      <c r="I87" s="85"/>
      <c r="J87" s="85"/>
      <c r="K87" s="85"/>
      <c r="L87" s="85"/>
      <c r="M87" s="85"/>
      <c r="N87" s="85"/>
      <c r="O87" s="85"/>
      <c r="P87" s="85"/>
      <c r="Q87" s="85"/>
      <c r="R87" s="85"/>
      <c r="S87" s="85"/>
      <c r="T87" s="85"/>
      <c r="U87" s="85"/>
      <c r="V87" s="85"/>
      <c r="W87" s="85"/>
      <c r="X87" s="85"/>
    </row>
    <row r="88" ht="12.75" customHeight="1">
      <c r="A88" s="85"/>
      <c r="B88" s="85"/>
      <c r="C88" s="85"/>
      <c r="D88" s="85"/>
      <c r="E88" s="85"/>
      <c r="F88" s="85"/>
      <c r="G88" s="85"/>
      <c r="H88" s="85"/>
      <c r="I88" s="85"/>
      <c r="J88" s="85"/>
      <c r="K88" s="85"/>
      <c r="L88" s="85"/>
      <c r="M88" s="85"/>
      <c r="N88" s="85"/>
      <c r="O88" s="85"/>
      <c r="P88" s="85"/>
      <c r="Q88" s="85"/>
      <c r="R88" s="85"/>
      <c r="S88" s="85"/>
      <c r="T88" s="85"/>
      <c r="U88" s="85"/>
      <c r="V88" s="85"/>
      <c r="W88" s="85"/>
      <c r="X88" s="85"/>
    </row>
    <row r="89" ht="12.75" customHeight="1">
      <c r="A89" s="85"/>
      <c r="B89" s="85"/>
      <c r="C89" s="85"/>
      <c r="D89" s="85"/>
      <c r="E89" s="85"/>
      <c r="F89" s="85"/>
      <c r="G89" s="85"/>
      <c r="H89" s="85"/>
      <c r="I89" s="85"/>
      <c r="J89" s="85"/>
      <c r="K89" s="85"/>
      <c r="L89" s="85"/>
      <c r="M89" s="85"/>
      <c r="N89" s="85"/>
      <c r="O89" s="85"/>
      <c r="P89" s="85"/>
      <c r="Q89" s="85"/>
      <c r="R89" s="85"/>
      <c r="S89" s="85"/>
      <c r="T89" s="85"/>
      <c r="U89" s="85"/>
      <c r="V89" s="85"/>
      <c r="W89" s="85"/>
      <c r="X89" s="85"/>
    </row>
    <row r="90" ht="12.75" customHeight="1">
      <c r="A90" s="85"/>
      <c r="B90" s="85"/>
      <c r="C90" s="85"/>
      <c r="D90" s="85"/>
      <c r="E90" s="85"/>
      <c r="F90" s="85"/>
      <c r="G90" s="85"/>
      <c r="H90" s="85"/>
      <c r="I90" s="85"/>
      <c r="J90" s="85"/>
      <c r="K90" s="85"/>
      <c r="L90" s="85"/>
      <c r="M90" s="85"/>
      <c r="N90" s="85"/>
      <c r="O90" s="85"/>
      <c r="P90" s="85"/>
      <c r="Q90" s="85"/>
      <c r="R90" s="85"/>
      <c r="S90" s="85"/>
      <c r="T90" s="85"/>
      <c r="U90" s="85"/>
      <c r="V90" s="85"/>
      <c r="W90" s="85"/>
      <c r="X90" s="85"/>
    </row>
    <row r="91" ht="12.75" customHeight="1">
      <c r="A91" s="85"/>
      <c r="B91" s="85"/>
      <c r="C91" s="85"/>
      <c r="D91" s="85"/>
      <c r="E91" s="85"/>
      <c r="F91" s="85"/>
      <c r="G91" s="85"/>
      <c r="H91" s="85"/>
      <c r="I91" s="85"/>
      <c r="J91" s="85"/>
      <c r="K91" s="85"/>
      <c r="L91" s="85"/>
      <c r="M91" s="85"/>
      <c r="N91" s="85"/>
      <c r="O91" s="85"/>
      <c r="P91" s="85"/>
      <c r="Q91" s="85"/>
      <c r="R91" s="85"/>
      <c r="S91" s="85"/>
      <c r="T91" s="85"/>
      <c r="U91" s="85"/>
      <c r="V91" s="85"/>
      <c r="W91" s="85"/>
      <c r="X91" s="85"/>
    </row>
    <row r="92" ht="12.75" customHeight="1">
      <c r="A92" s="85"/>
      <c r="B92" s="85"/>
      <c r="C92" s="85"/>
      <c r="D92" s="85"/>
      <c r="E92" s="85"/>
      <c r="F92" s="85"/>
      <c r="G92" s="85"/>
      <c r="H92" s="85"/>
      <c r="I92" s="85"/>
      <c r="J92" s="85"/>
      <c r="K92" s="85"/>
      <c r="L92" s="85"/>
      <c r="M92" s="85"/>
      <c r="N92" s="85"/>
      <c r="O92" s="85"/>
      <c r="P92" s="85"/>
      <c r="Q92" s="85"/>
      <c r="R92" s="85"/>
      <c r="S92" s="85"/>
      <c r="T92" s="85"/>
      <c r="U92" s="85"/>
      <c r="V92" s="85"/>
      <c r="W92" s="85"/>
      <c r="X92" s="85"/>
    </row>
    <row r="93" ht="12.75" customHeight="1">
      <c r="A93" s="85"/>
      <c r="B93" s="85"/>
      <c r="C93" s="85"/>
      <c r="D93" s="85"/>
      <c r="E93" s="85"/>
      <c r="F93" s="85"/>
      <c r="G93" s="85"/>
      <c r="H93" s="85"/>
      <c r="I93" s="85"/>
      <c r="J93" s="85"/>
      <c r="K93" s="85"/>
      <c r="L93" s="85"/>
      <c r="M93" s="85"/>
      <c r="N93" s="85"/>
      <c r="O93" s="85"/>
      <c r="P93" s="85"/>
      <c r="Q93" s="85"/>
      <c r="R93" s="85"/>
      <c r="S93" s="85"/>
      <c r="T93" s="85"/>
      <c r="U93" s="85"/>
      <c r="V93" s="85"/>
      <c r="W93" s="85"/>
      <c r="X93" s="85"/>
    </row>
    <row r="94" ht="12.75" customHeight="1">
      <c r="A94" s="85"/>
      <c r="B94" s="85"/>
      <c r="C94" s="85"/>
      <c r="D94" s="85"/>
      <c r="E94" s="85"/>
      <c r="F94" s="85"/>
      <c r="G94" s="85"/>
      <c r="H94" s="85"/>
      <c r="I94" s="85"/>
      <c r="J94" s="85"/>
      <c r="K94" s="85"/>
      <c r="L94" s="85"/>
      <c r="M94" s="85"/>
      <c r="N94" s="85"/>
      <c r="O94" s="85"/>
      <c r="P94" s="85"/>
      <c r="Q94" s="85"/>
      <c r="R94" s="85"/>
      <c r="S94" s="85"/>
      <c r="T94" s="85"/>
      <c r="U94" s="85"/>
      <c r="V94" s="85"/>
      <c r="W94" s="85"/>
      <c r="X94" s="85"/>
    </row>
    <row r="95" ht="12.75" customHeight="1">
      <c r="A95" s="85"/>
      <c r="B95" s="85"/>
      <c r="C95" s="85"/>
      <c r="D95" s="85"/>
      <c r="E95" s="85"/>
      <c r="F95" s="85"/>
      <c r="G95" s="85"/>
      <c r="H95" s="85"/>
      <c r="I95" s="85"/>
      <c r="J95" s="85"/>
      <c r="K95" s="85"/>
      <c r="L95" s="85"/>
      <c r="M95" s="85"/>
      <c r="N95" s="85"/>
      <c r="O95" s="85"/>
      <c r="P95" s="85"/>
      <c r="Q95" s="85"/>
      <c r="R95" s="85"/>
      <c r="S95" s="85"/>
      <c r="T95" s="85"/>
      <c r="U95" s="85"/>
      <c r="V95" s="85"/>
      <c r="W95" s="85"/>
      <c r="X95" s="85"/>
    </row>
    <row r="96" ht="12.75" customHeight="1">
      <c r="A96" s="85"/>
      <c r="B96" s="85"/>
      <c r="C96" s="85"/>
      <c r="D96" s="85"/>
      <c r="E96" s="85"/>
      <c r="F96" s="85"/>
      <c r="G96" s="85"/>
      <c r="H96" s="85"/>
      <c r="I96" s="85"/>
      <c r="J96" s="85"/>
      <c r="K96" s="85"/>
      <c r="L96" s="85"/>
      <c r="M96" s="85"/>
      <c r="N96" s="85"/>
      <c r="O96" s="85"/>
      <c r="P96" s="85"/>
      <c r="Q96" s="85"/>
      <c r="R96" s="85"/>
      <c r="S96" s="85"/>
      <c r="T96" s="85"/>
      <c r="U96" s="85"/>
      <c r="V96" s="85"/>
      <c r="W96" s="85"/>
      <c r="X96" s="85"/>
    </row>
    <row r="97" ht="12.75" customHeight="1">
      <c r="A97" s="85"/>
      <c r="B97" s="85"/>
      <c r="C97" s="85"/>
      <c r="D97" s="85"/>
      <c r="E97" s="85"/>
      <c r="F97" s="85"/>
      <c r="G97" s="85"/>
      <c r="H97" s="85"/>
      <c r="I97" s="85"/>
      <c r="J97" s="85"/>
      <c r="K97" s="85"/>
      <c r="L97" s="85"/>
      <c r="M97" s="85"/>
      <c r="N97" s="85"/>
      <c r="O97" s="85"/>
      <c r="P97" s="85"/>
      <c r="Q97" s="85"/>
      <c r="R97" s="85"/>
      <c r="S97" s="85"/>
      <c r="T97" s="85"/>
      <c r="U97" s="85"/>
      <c r="V97" s="85"/>
      <c r="W97" s="85"/>
      <c r="X97" s="85"/>
    </row>
    <row r="98" ht="12.75" customHeight="1">
      <c r="A98" s="85"/>
      <c r="B98" s="85"/>
      <c r="C98" s="85"/>
      <c r="D98" s="85"/>
      <c r="E98" s="85"/>
      <c r="F98" s="85"/>
      <c r="G98" s="85"/>
      <c r="H98" s="85"/>
      <c r="I98" s="85"/>
      <c r="J98" s="85"/>
      <c r="K98" s="85"/>
      <c r="L98" s="85"/>
      <c r="M98" s="85"/>
      <c r="N98" s="85"/>
      <c r="O98" s="85"/>
      <c r="P98" s="85"/>
      <c r="Q98" s="85"/>
      <c r="R98" s="85"/>
      <c r="S98" s="85"/>
      <c r="T98" s="85"/>
      <c r="U98" s="85"/>
      <c r="V98" s="85"/>
      <c r="W98" s="85"/>
      <c r="X98" s="85"/>
    </row>
    <row r="99" ht="12.75" customHeight="1">
      <c r="A99" s="85"/>
      <c r="B99" s="85"/>
      <c r="C99" s="85"/>
      <c r="D99" s="85"/>
      <c r="E99" s="85"/>
      <c r="F99" s="85"/>
      <c r="G99" s="85"/>
      <c r="H99" s="85"/>
      <c r="I99" s="85"/>
      <c r="J99" s="85"/>
      <c r="K99" s="85"/>
      <c r="L99" s="85"/>
      <c r="M99" s="85"/>
      <c r="N99" s="85"/>
      <c r="O99" s="85"/>
      <c r="P99" s="85"/>
      <c r="Q99" s="85"/>
      <c r="R99" s="85"/>
      <c r="S99" s="85"/>
      <c r="T99" s="85"/>
      <c r="U99" s="85"/>
      <c r="V99" s="85"/>
      <c r="W99" s="85"/>
      <c r="X99" s="85"/>
    </row>
    <row r="100" ht="12.75" customHeight="1">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row>
    <row r="101" ht="12.75" customHeight="1">
      <c r="A101" s="85"/>
      <c r="B101" s="85"/>
      <c r="C101" s="85"/>
      <c r="D101" s="85"/>
      <c r="E101" s="85"/>
      <c r="F101" s="85"/>
      <c r="G101" s="85"/>
      <c r="H101" s="85"/>
      <c r="I101" s="85"/>
      <c r="J101" s="85"/>
      <c r="K101" s="85"/>
      <c r="L101" s="85"/>
      <c r="M101" s="85"/>
      <c r="N101" s="85"/>
      <c r="O101" s="85"/>
      <c r="P101" s="85"/>
      <c r="Q101" s="85"/>
      <c r="R101" s="85"/>
      <c r="S101" s="85"/>
      <c r="T101" s="85"/>
      <c r="U101" s="85"/>
      <c r="V101" s="85"/>
      <c r="W101" s="85"/>
      <c r="X101" s="85"/>
    </row>
    <row r="102" ht="12.75" customHeight="1">
      <c r="A102" s="85"/>
      <c r="B102" s="85"/>
      <c r="C102" s="85"/>
      <c r="D102" s="85"/>
      <c r="E102" s="85"/>
      <c r="F102" s="85"/>
      <c r="G102" s="85"/>
      <c r="H102" s="85"/>
      <c r="I102" s="85"/>
      <c r="J102" s="85"/>
      <c r="K102" s="85"/>
      <c r="L102" s="85"/>
      <c r="M102" s="85"/>
      <c r="N102" s="85"/>
      <c r="O102" s="85"/>
      <c r="P102" s="85"/>
      <c r="Q102" s="85"/>
      <c r="R102" s="85"/>
      <c r="S102" s="85"/>
      <c r="T102" s="85"/>
      <c r="U102" s="85"/>
      <c r="V102" s="85"/>
      <c r="W102" s="85"/>
      <c r="X102" s="85"/>
    </row>
    <row r="103" ht="12.75" customHeight="1">
      <c r="A103" s="85"/>
      <c r="B103" s="85"/>
      <c r="C103" s="85"/>
      <c r="D103" s="85"/>
      <c r="E103" s="85"/>
      <c r="F103" s="85"/>
      <c r="G103" s="85"/>
      <c r="H103" s="85"/>
      <c r="I103" s="85"/>
      <c r="J103" s="85"/>
      <c r="K103" s="85"/>
      <c r="L103" s="85"/>
      <c r="M103" s="85"/>
      <c r="N103" s="85"/>
      <c r="O103" s="85"/>
      <c r="P103" s="85"/>
      <c r="Q103" s="85"/>
      <c r="R103" s="85"/>
      <c r="S103" s="85"/>
      <c r="T103" s="85"/>
      <c r="U103" s="85"/>
      <c r="V103" s="85"/>
      <c r="W103" s="85"/>
      <c r="X103" s="85"/>
    </row>
    <row r="104" ht="12.75" customHeight="1">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row>
    <row r="105" ht="12.75" customHeight="1">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row>
    <row r="106" ht="12.75" customHeight="1">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row>
    <row r="107" ht="12.75" customHeight="1">
      <c r="A107" s="85"/>
      <c r="B107" s="85"/>
      <c r="C107" s="85"/>
      <c r="D107" s="85"/>
      <c r="E107" s="85"/>
      <c r="F107" s="85"/>
      <c r="G107" s="85"/>
      <c r="H107" s="85"/>
      <c r="I107" s="85"/>
      <c r="J107" s="85"/>
      <c r="K107" s="85"/>
      <c r="L107" s="85"/>
      <c r="M107" s="85"/>
      <c r="N107" s="85"/>
      <c r="O107" s="85"/>
      <c r="P107" s="85"/>
      <c r="Q107" s="85"/>
      <c r="R107" s="85"/>
      <c r="S107" s="85"/>
      <c r="T107" s="85"/>
      <c r="U107" s="85"/>
      <c r="V107" s="85"/>
      <c r="W107" s="85"/>
      <c r="X107" s="85"/>
    </row>
    <row r="108" ht="12.75" customHeight="1">
      <c r="A108" s="85"/>
      <c r="B108" s="85"/>
      <c r="C108" s="85"/>
      <c r="D108" s="85"/>
      <c r="E108" s="85"/>
      <c r="F108" s="85"/>
      <c r="G108" s="85"/>
      <c r="H108" s="85"/>
      <c r="I108" s="85"/>
      <c r="J108" s="85"/>
      <c r="K108" s="85"/>
      <c r="L108" s="85"/>
      <c r="M108" s="85"/>
      <c r="N108" s="85"/>
      <c r="O108" s="85"/>
      <c r="P108" s="85"/>
      <c r="Q108" s="85"/>
      <c r="R108" s="85"/>
      <c r="S108" s="85"/>
      <c r="T108" s="85"/>
      <c r="U108" s="85"/>
      <c r="V108" s="85"/>
      <c r="W108" s="85"/>
      <c r="X108" s="85"/>
    </row>
    <row r="109" ht="12.75" customHeight="1">
      <c r="A109" s="85"/>
      <c r="B109" s="85"/>
      <c r="C109" s="85"/>
      <c r="D109" s="85"/>
      <c r="E109" s="85"/>
      <c r="F109" s="85"/>
      <c r="G109" s="85"/>
      <c r="H109" s="85"/>
      <c r="I109" s="85"/>
      <c r="J109" s="85"/>
      <c r="K109" s="85"/>
      <c r="L109" s="85"/>
      <c r="M109" s="85"/>
      <c r="N109" s="85"/>
      <c r="O109" s="85"/>
      <c r="P109" s="85"/>
      <c r="Q109" s="85"/>
      <c r="R109" s="85"/>
      <c r="S109" s="85"/>
      <c r="T109" s="85"/>
      <c r="U109" s="85"/>
      <c r="V109" s="85"/>
      <c r="W109" s="85"/>
      <c r="X109" s="85"/>
    </row>
    <row r="110" ht="12.75" customHeight="1">
      <c r="A110" s="85"/>
      <c r="B110" s="85"/>
      <c r="C110" s="85"/>
      <c r="D110" s="85"/>
      <c r="E110" s="85"/>
      <c r="F110" s="85"/>
      <c r="G110" s="85"/>
      <c r="H110" s="85"/>
      <c r="I110" s="85"/>
      <c r="J110" s="85"/>
      <c r="K110" s="85"/>
      <c r="L110" s="85"/>
      <c r="M110" s="85"/>
      <c r="N110" s="85"/>
      <c r="O110" s="85"/>
      <c r="P110" s="85"/>
      <c r="Q110" s="85"/>
      <c r="R110" s="85"/>
      <c r="S110" s="85"/>
      <c r="T110" s="85"/>
      <c r="U110" s="85"/>
      <c r="V110" s="85"/>
      <c r="W110" s="85"/>
      <c r="X110" s="85"/>
    </row>
    <row r="111" ht="12.75" customHeight="1">
      <c r="A111" s="85"/>
      <c r="B111" s="85"/>
      <c r="C111" s="85"/>
      <c r="D111" s="85"/>
      <c r="E111" s="85"/>
      <c r="F111" s="85"/>
      <c r="G111" s="85"/>
      <c r="H111" s="85"/>
      <c r="I111" s="85"/>
      <c r="J111" s="85"/>
      <c r="K111" s="85"/>
      <c r="L111" s="85"/>
      <c r="M111" s="85"/>
      <c r="N111" s="85"/>
      <c r="O111" s="85"/>
      <c r="P111" s="85"/>
      <c r="Q111" s="85"/>
      <c r="R111" s="85"/>
      <c r="S111" s="85"/>
      <c r="T111" s="85"/>
      <c r="U111" s="85"/>
      <c r="V111" s="85"/>
      <c r="W111" s="85"/>
      <c r="X111" s="85"/>
    </row>
    <row r="112" ht="12.75" customHeight="1">
      <c r="A112" s="85"/>
      <c r="B112" s="85"/>
      <c r="C112" s="85"/>
      <c r="D112" s="85"/>
      <c r="E112" s="85"/>
      <c r="F112" s="85"/>
      <c r="G112" s="85"/>
      <c r="H112" s="85"/>
      <c r="I112" s="85"/>
      <c r="J112" s="85"/>
      <c r="K112" s="85"/>
      <c r="L112" s="85"/>
      <c r="M112" s="85"/>
      <c r="N112" s="85"/>
      <c r="O112" s="85"/>
      <c r="P112" s="85"/>
      <c r="Q112" s="85"/>
      <c r="R112" s="85"/>
      <c r="S112" s="85"/>
      <c r="T112" s="85"/>
      <c r="U112" s="85"/>
      <c r="V112" s="85"/>
      <c r="W112" s="85"/>
      <c r="X112" s="85"/>
    </row>
    <row r="113" ht="12.75" customHeight="1">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row>
    <row r="114" ht="12.75" customHeight="1">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row>
    <row r="115" ht="12.75" customHeight="1">
      <c r="A115" s="85"/>
      <c r="B115" s="85"/>
      <c r="C115" s="85"/>
      <c r="D115" s="85"/>
      <c r="E115" s="85"/>
      <c r="F115" s="85"/>
      <c r="G115" s="85"/>
      <c r="H115" s="85"/>
      <c r="I115" s="85"/>
      <c r="J115" s="85"/>
      <c r="K115" s="85"/>
      <c r="L115" s="85"/>
      <c r="M115" s="85"/>
      <c r="N115" s="85"/>
      <c r="O115" s="85"/>
      <c r="P115" s="85"/>
      <c r="Q115" s="85"/>
      <c r="R115" s="85"/>
      <c r="S115" s="85"/>
      <c r="T115" s="85"/>
      <c r="U115" s="85"/>
      <c r="V115" s="85"/>
      <c r="W115" s="85"/>
      <c r="X115" s="85"/>
    </row>
    <row r="116" ht="12.75" customHeight="1">
      <c r="A116" s="85"/>
      <c r="B116" s="85"/>
      <c r="C116" s="85"/>
      <c r="D116" s="85"/>
      <c r="E116" s="85"/>
      <c r="F116" s="85"/>
      <c r="G116" s="85"/>
      <c r="H116" s="85"/>
      <c r="I116" s="85"/>
      <c r="J116" s="85"/>
      <c r="K116" s="85"/>
      <c r="L116" s="85"/>
      <c r="M116" s="85"/>
      <c r="N116" s="85"/>
      <c r="O116" s="85"/>
      <c r="P116" s="85"/>
      <c r="Q116" s="85"/>
      <c r="R116" s="85"/>
      <c r="S116" s="85"/>
      <c r="T116" s="85"/>
      <c r="U116" s="85"/>
      <c r="V116" s="85"/>
      <c r="W116" s="85"/>
      <c r="X116" s="85"/>
    </row>
    <row r="117" ht="12.75" customHeight="1">
      <c r="A117" s="85"/>
      <c r="B117" s="85"/>
      <c r="C117" s="85"/>
      <c r="D117" s="85"/>
      <c r="E117" s="85"/>
      <c r="F117" s="85"/>
      <c r="G117" s="85"/>
      <c r="H117" s="85"/>
      <c r="I117" s="85"/>
      <c r="J117" s="85"/>
      <c r="K117" s="85"/>
      <c r="L117" s="85"/>
      <c r="M117" s="85"/>
      <c r="N117" s="85"/>
      <c r="O117" s="85"/>
      <c r="P117" s="85"/>
      <c r="Q117" s="85"/>
      <c r="R117" s="85"/>
      <c r="S117" s="85"/>
      <c r="T117" s="85"/>
      <c r="U117" s="85"/>
      <c r="V117" s="85"/>
      <c r="W117" s="85"/>
      <c r="X117" s="85"/>
    </row>
    <row r="118" ht="12.75" customHeight="1">
      <c r="A118" s="85"/>
      <c r="B118" s="85"/>
      <c r="C118" s="85"/>
      <c r="D118" s="85"/>
      <c r="E118" s="85"/>
      <c r="F118" s="85"/>
      <c r="G118" s="85"/>
      <c r="H118" s="85"/>
      <c r="I118" s="85"/>
      <c r="J118" s="85"/>
      <c r="K118" s="85"/>
      <c r="L118" s="85"/>
      <c r="M118" s="85"/>
      <c r="N118" s="85"/>
      <c r="O118" s="85"/>
      <c r="P118" s="85"/>
      <c r="Q118" s="85"/>
      <c r="R118" s="85"/>
      <c r="S118" s="85"/>
      <c r="T118" s="85"/>
      <c r="U118" s="85"/>
      <c r="V118" s="85"/>
      <c r="W118" s="85"/>
      <c r="X118" s="85"/>
    </row>
    <row r="119" ht="12.75" customHeight="1">
      <c r="A119" s="85"/>
      <c r="B119" s="85"/>
      <c r="C119" s="85"/>
      <c r="D119" s="85"/>
      <c r="E119" s="85"/>
      <c r="F119" s="85"/>
      <c r="G119" s="85"/>
      <c r="H119" s="85"/>
      <c r="I119" s="85"/>
      <c r="J119" s="85"/>
      <c r="K119" s="85"/>
      <c r="L119" s="85"/>
      <c r="M119" s="85"/>
      <c r="N119" s="85"/>
      <c r="O119" s="85"/>
      <c r="P119" s="85"/>
      <c r="Q119" s="85"/>
      <c r="R119" s="85"/>
      <c r="S119" s="85"/>
      <c r="T119" s="85"/>
      <c r="U119" s="85"/>
      <c r="V119" s="85"/>
      <c r="W119" s="85"/>
      <c r="X119" s="85"/>
    </row>
    <row r="120" ht="12.75" customHeight="1">
      <c r="A120" s="85"/>
      <c r="B120" s="85"/>
      <c r="C120" s="85"/>
      <c r="D120" s="85"/>
      <c r="E120" s="85"/>
      <c r="F120" s="85"/>
      <c r="G120" s="85"/>
      <c r="H120" s="85"/>
      <c r="I120" s="85"/>
      <c r="J120" s="85"/>
      <c r="K120" s="85"/>
      <c r="L120" s="85"/>
      <c r="M120" s="85"/>
      <c r="N120" s="85"/>
      <c r="O120" s="85"/>
      <c r="P120" s="85"/>
      <c r="Q120" s="85"/>
      <c r="R120" s="85"/>
      <c r="S120" s="85"/>
      <c r="T120" s="85"/>
      <c r="U120" s="85"/>
      <c r="V120" s="85"/>
      <c r="W120" s="85"/>
      <c r="X120" s="85"/>
    </row>
    <row r="121" ht="12.75" customHeight="1">
      <c r="A121" s="85"/>
      <c r="B121" s="85"/>
      <c r="C121" s="85"/>
      <c r="D121" s="85"/>
      <c r="E121" s="85"/>
      <c r="F121" s="85"/>
      <c r="G121" s="85"/>
      <c r="H121" s="85"/>
      <c r="I121" s="85"/>
      <c r="J121" s="85"/>
      <c r="K121" s="85"/>
      <c r="L121" s="85"/>
      <c r="M121" s="85"/>
      <c r="N121" s="85"/>
      <c r="O121" s="85"/>
      <c r="P121" s="85"/>
      <c r="Q121" s="85"/>
      <c r="R121" s="85"/>
      <c r="S121" s="85"/>
      <c r="T121" s="85"/>
      <c r="U121" s="85"/>
      <c r="V121" s="85"/>
      <c r="W121" s="85"/>
      <c r="X121" s="85"/>
    </row>
    <row r="122" ht="12.75"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row>
    <row r="123" ht="12.75" customHeight="1">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row>
    <row r="124" ht="12.75" customHeight="1">
      <c r="A124" s="85"/>
      <c r="B124" s="85"/>
      <c r="C124" s="85"/>
      <c r="D124" s="85"/>
      <c r="E124" s="85"/>
      <c r="F124" s="85"/>
      <c r="G124" s="85"/>
      <c r="H124" s="85"/>
      <c r="I124" s="85"/>
      <c r="J124" s="85"/>
      <c r="K124" s="85"/>
      <c r="L124" s="85"/>
      <c r="M124" s="85"/>
      <c r="N124" s="85"/>
      <c r="O124" s="85"/>
      <c r="P124" s="85"/>
      <c r="Q124" s="85"/>
      <c r="R124" s="85"/>
      <c r="S124" s="85"/>
      <c r="T124" s="85"/>
      <c r="U124" s="85"/>
      <c r="V124" s="85"/>
      <c r="W124" s="85"/>
      <c r="X124" s="85"/>
    </row>
    <row r="125" ht="12.75" customHeight="1">
      <c r="A125" s="85"/>
      <c r="B125" s="85"/>
      <c r="C125" s="85"/>
      <c r="D125" s="85"/>
      <c r="E125" s="85"/>
      <c r="F125" s="85"/>
      <c r="G125" s="85"/>
      <c r="H125" s="85"/>
      <c r="I125" s="85"/>
      <c r="J125" s="85"/>
      <c r="K125" s="85"/>
      <c r="L125" s="85"/>
      <c r="M125" s="85"/>
      <c r="N125" s="85"/>
      <c r="O125" s="85"/>
      <c r="P125" s="85"/>
      <c r="Q125" s="85"/>
      <c r="R125" s="85"/>
      <c r="S125" s="85"/>
      <c r="T125" s="85"/>
      <c r="U125" s="85"/>
      <c r="V125" s="85"/>
      <c r="W125" s="85"/>
      <c r="X125" s="85"/>
    </row>
    <row r="126" ht="12.75" customHeight="1">
      <c r="A126" s="85"/>
      <c r="B126" s="85"/>
      <c r="C126" s="85"/>
      <c r="D126" s="85"/>
      <c r="E126" s="85"/>
      <c r="F126" s="85"/>
      <c r="G126" s="85"/>
      <c r="H126" s="85"/>
      <c r="I126" s="85"/>
      <c r="J126" s="85"/>
      <c r="K126" s="85"/>
      <c r="L126" s="85"/>
      <c r="M126" s="85"/>
      <c r="N126" s="85"/>
      <c r="O126" s="85"/>
      <c r="P126" s="85"/>
      <c r="Q126" s="85"/>
      <c r="R126" s="85"/>
      <c r="S126" s="85"/>
      <c r="T126" s="85"/>
      <c r="U126" s="85"/>
      <c r="V126" s="85"/>
      <c r="W126" s="85"/>
      <c r="X126" s="85"/>
    </row>
    <row r="127" ht="12.75" customHeight="1">
      <c r="A127" s="85"/>
      <c r="B127" s="85"/>
      <c r="C127" s="85"/>
      <c r="D127" s="85"/>
      <c r="E127" s="85"/>
      <c r="F127" s="85"/>
      <c r="G127" s="85"/>
      <c r="H127" s="85"/>
      <c r="I127" s="85"/>
      <c r="J127" s="85"/>
      <c r="K127" s="85"/>
      <c r="L127" s="85"/>
      <c r="M127" s="85"/>
      <c r="N127" s="85"/>
      <c r="O127" s="85"/>
      <c r="P127" s="85"/>
      <c r="Q127" s="85"/>
      <c r="R127" s="85"/>
      <c r="S127" s="85"/>
      <c r="T127" s="85"/>
      <c r="U127" s="85"/>
      <c r="V127" s="85"/>
      <c r="W127" s="85"/>
      <c r="X127" s="85"/>
    </row>
    <row r="128" ht="12.75" customHeight="1">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row>
    <row r="129" ht="12.75" customHeight="1">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row>
    <row r="130" ht="12.75" customHeight="1">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row>
    <row r="131" ht="12.75" customHeight="1">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row>
    <row r="132" ht="12.75" customHeight="1">
      <c r="A132" s="85"/>
      <c r="B132" s="85"/>
      <c r="C132" s="85"/>
      <c r="D132" s="85"/>
      <c r="E132" s="85"/>
      <c r="F132" s="85"/>
      <c r="G132" s="85"/>
      <c r="H132" s="85"/>
      <c r="I132" s="85"/>
      <c r="J132" s="85"/>
      <c r="K132" s="85"/>
      <c r="L132" s="85"/>
      <c r="M132" s="85"/>
      <c r="N132" s="85"/>
      <c r="O132" s="85"/>
      <c r="P132" s="85"/>
      <c r="Q132" s="85"/>
      <c r="R132" s="85"/>
      <c r="S132" s="85"/>
      <c r="T132" s="85"/>
      <c r="U132" s="85"/>
      <c r="V132" s="85"/>
      <c r="W132" s="85"/>
      <c r="X132" s="85"/>
    </row>
    <row r="133" ht="12.75" customHeight="1">
      <c r="A133" s="85"/>
      <c r="B133" s="85"/>
      <c r="C133" s="85"/>
      <c r="D133" s="85"/>
      <c r="E133" s="85"/>
      <c r="F133" s="85"/>
      <c r="G133" s="85"/>
      <c r="H133" s="85"/>
      <c r="I133" s="85"/>
      <c r="J133" s="85"/>
      <c r="K133" s="85"/>
      <c r="L133" s="85"/>
      <c r="M133" s="85"/>
      <c r="N133" s="85"/>
      <c r="O133" s="85"/>
      <c r="P133" s="85"/>
      <c r="Q133" s="85"/>
      <c r="R133" s="85"/>
      <c r="S133" s="85"/>
      <c r="T133" s="85"/>
      <c r="U133" s="85"/>
      <c r="V133" s="85"/>
      <c r="W133" s="85"/>
      <c r="X133" s="85"/>
    </row>
    <row r="134" ht="12.75" customHeight="1">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row>
    <row r="135" ht="12.75" customHeight="1">
      <c r="A135" s="85"/>
      <c r="B135" s="85"/>
      <c r="C135" s="85"/>
      <c r="D135" s="85"/>
      <c r="E135" s="85"/>
      <c r="F135" s="85"/>
      <c r="G135" s="85"/>
      <c r="H135" s="85"/>
      <c r="I135" s="85"/>
      <c r="J135" s="85"/>
      <c r="K135" s="85"/>
      <c r="L135" s="85"/>
      <c r="M135" s="85"/>
      <c r="N135" s="85"/>
      <c r="O135" s="85"/>
      <c r="P135" s="85"/>
      <c r="Q135" s="85"/>
      <c r="R135" s="85"/>
      <c r="S135" s="85"/>
      <c r="T135" s="85"/>
      <c r="U135" s="85"/>
      <c r="V135" s="85"/>
      <c r="W135" s="85"/>
      <c r="X135" s="85"/>
    </row>
    <row r="136" ht="12.75" customHeight="1">
      <c r="A136" s="85"/>
      <c r="B136" s="85"/>
      <c r="C136" s="85"/>
      <c r="D136" s="85"/>
      <c r="E136" s="85"/>
      <c r="F136" s="85"/>
      <c r="G136" s="85"/>
      <c r="H136" s="85"/>
      <c r="I136" s="85"/>
      <c r="J136" s="85"/>
      <c r="K136" s="85"/>
      <c r="L136" s="85"/>
      <c r="M136" s="85"/>
      <c r="N136" s="85"/>
      <c r="O136" s="85"/>
      <c r="P136" s="85"/>
      <c r="Q136" s="85"/>
      <c r="R136" s="85"/>
      <c r="S136" s="85"/>
      <c r="T136" s="85"/>
      <c r="U136" s="85"/>
      <c r="V136" s="85"/>
      <c r="W136" s="85"/>
      <c r="X136" s="85"/>
    </row>
    <row r="137" ht="12.75" customHeight="1">
      <c r="A137" s="85"/>
      <c r="B137" s="85"/>
      <c r="C137" s="85"/>
      <c r="D137" s="85"/>
      <c r="E137" s="85"/>
      <c r="F137" s="85"/>
      <c r="G137" s="85"/>
      <c r="H137" s="85"/>
      <c r="I137" s="85"/>
      <c r="J137" s="85"/>
      <c r="K137" s="85"/>
      <c r="L137" s="85"/>
      <c r="M137" s="85"/>
      <c r="N137" s="85"/>
      <c r="O137" s="85"/>
      <c r="P137" s="85"/>
      <c r="Q137" s="85"/>
      <c r="R137" s="85"/>
      <c r="S137" s="85"/>
      <c r="T137" s="85"/>
      <c r="U137" s="85"/>
      <c r="V137" s="85"/>
      <c r="W137" s="85"/>
      <c r="X137" s="85"/>
    </row>
    <row r="138" ht="12.75" customHeight="1">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row>
    <row r="139" ht="12.75" customHeight="1">
      <c r="A139" s="85"/>
      <c r="B139" s="85"/>
      <c r="C139" s="85"/>
      <c r="D139" s="85"/>
      <c r="E139" s="85"/>
      <c r="F139" s="85"/>
      <c r="G139" s="85"/>
      <c r="H139" s="85"/>
      <c r="I139" s="85"/>
      <c r="J139" s="85"/>
      <c r="K139" s="85"/>
      <c r="L139" s="85"/>
      <c r="M139" s="85"/>
      <c r="N139" s="85"/>
      <c r="O139" s="85"/>
      <c r="P139" s="85"/>
      <c r="Q139" s="85"/>
      <c r="R139" s="85"/>
      <c r="S139" s="85"/>
      <c r="T139" s="85"/>
      <c r="U139" s="85"/>
      <c r="V139" s="85"/>
      <c r="W139" s="85"/>
      <c r="X139" s="85"/>
    </row>
    <row r="140" ht="12.75" customHeight="1">
      <c r="A140" s="85"/>
      <c r="B140" s="85"/>
      <c r="C140" s="85"/>
      <c r="D140" s="85"/>
      <c r="E140" s="85"/>
      <c r="F140" s="85"/>
      <c r="G140" s="85"/>
      <c r="H140" s="85"/>
      <c r="I140" s="85"/>
      <c r="J140" s="85"/>
      <c r="K140" s="85"/>
      <c r="L140" s="85"/>
      <c r="M140" s="85"/>
      <c r="N140" s="85"/>
      <c r="O140" s="85"/>
      <c r="P140" s="85"/>
      <c r="Q140" s="85"/>
      <c r="R140" s="85"/>
      <c r="S140" s="85"/>
      <c r="T140" s="85"/>
      <c r="U140" s="85"/>
      <c r="V140" s="85"/>
      <c r="W140" s="85"/>
      <c r="X140" s="85"/>
    </row>
    <row r="141" ht="12.75" customHeight="1">
      <c r="A141" s="85"/>
      <c r="B141" s="85"/>
      <c r="C141" s="85"/>
      <c r="D141" s="85"/>
      <c r="E141" s="85"/>
      <c r="F141" s="85"/>
      <c r="G141" s="85"/>
      <c r="H141" s="85"/>
      <c r="I141" s="85"/>
      <c r="J141" s="85"/>
      <c r="K141" s="85"/>
      <c r="L141" s="85"/>
      <c r="M141" s="85"/>
      <c r="N141" s="85"/>
      <c r="O141" s="85"/>
      <c r="P141" s="85"/>
      <c r="Q141" s="85"/>
      <c r="R141" s="85"/>
      <c r="S141" s="85"/>
      <c r="T141" s="85"/>
      <c r="U141" s="85"/>
      <c r="V141" s="85"/>
      <c r="W141" s="85"/>
      <c r="X141" s="85"/>
    </row>
    <row r="142" ht="12.75" customHeight="1">
      <c r="A142" s="85"/>
      <c r="B142" s="85"/>
      <c r="C142" s="85"/>
      <c r="D142" s="85"/>
      <c r="E142" s="85"/>
      <c r="F142" s="85"/>
      <c r="G142" s="85"/>
      <c r="H142" s="85"/>
      <c r="I142" s="85"/>
      <c r="J142" s="85"/>
      <c r="K142" s="85"/>
      <c r="L142" s="85"/>
      <c r="M142" s="85"/>
      <c r="N142" s="85"/>
      <c r="O142" s="85"/>
      <c r="P142" s="85"/>
      <c r="Q142" s="85"/>
      <c r="R142" s="85"/>
      <c r="S142" s="85"/>
      <c r="T142" s="85"/>
      <c r="U142" s="85"/>
      <c r="V142" s="85"/>
      <c r="W142" s="85"/>
      <c r="X142" s="85"/>
    </row>
    <row r="143" ht="12.75" customHeight="1">
      <c r="A143" s="85"/>
      <c r="B143" s="85"/>
      <c r="C143" s="85"/>
      <c r="D143" s="85"/>
      <c r="E143" s="85"/>
      <c r="F143" s="85"/>
      <c r="G143" s="85"/>
      <c r="H143" s="85"/>
      <c r="I143" s="85"/>
      <c r="J143" s="85"/>
      <c r="K143" s="85"/>
      <c r="L143" s="85"/>
      <c r="M143" s="85"/>
      <c r="N143" s="85"/>
      <c r="O143" s="85"/>
      <c r="P143" s="85"/>
      <c r="Q143" s="85"/>
      <c r="R143" s="85"/>
      <c r="S143" s="85"/>
      <c r="T143" s="85"/>
      <c r="U143" s="85"/>
      <c r="V143" s="85"/>
      <c r="W143" s="85"/>
      <c r="X143" s="85"/>
    </row>
    <row r="144" ht="12.75" customHeight="1">
      <c r="A144" s="85"/>
      <c r="B144" s="85"/>
      <c r="C144" s="85"/>
      <c r="D144" s="85"/>
      <c r="E144" s="85"/>
      <c r="F144" s="85"/>
      <c r="G144" s="85"/>
      <c r="H144" s="85"/>
      <c r="I144" s="85"/>
      <c r="J144" s="85"/>
      <c r="K144" s="85"/>
      <c r="L144" s="85"/>
      <c r="M144" s="85"/>
      <c r="N144" s="85"/>
      <c r="O144" s="85"/>
      <c r="P144" s="85"/>
      <c r="Q144" s="85"/>
      <c r="R144" s="85"/>
      <c r="S144" s="85"/>
      <c r="T144" s="85"/>
      <c r="U144" s="85"/>
      <c r="V144" s="85"/>
      <c r="W144" s="85"/>
      <c r="X144" s="85"/>
    </row>
    <row r="145" ht="12.75" customHeight="1">
      <c r="A145" s="85"/>
      <c r="B145" s="85"/>
      <c r="C145" s="85"/>
      <c r="D145" s="85"/>
      <c r="E145" s="85"/>
      <c r="F145" s="85"/>
      <c r="G145" s="85"/>
      <c r="H145" s="85"/>
      <c r="I145" s="85"/>
      <c r="J145" s="85"/>
      <c r="K145" s="85"/>
      <c r="L145" s="85"/>
      <c r="M145" s="85"/>
      <c r="N145" s="85"/>
      <c r="O145" s="85"/>
      <c r="P145" s="85"/>
      <c r="Q145" s="85"/>
      <c r="R145" s="85"/>
      <c r="S145" s="85"/>
      <c r="T145" s="85"/>
      <c r="U145" s="85"/>
      <c r="V145" s="85"/>
      <c r="W145" s="85"/>
      <c r="X145" s="85"/>
    </row>
    <row r="146" ht="12.75" customHeight="1">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row>
    <row r="147" ht="12.75" customHeight="1">
      <c r="A147" s="85"/>
      <c r="B147" s="85"/>
      <c r="C147" s="85"/>
      <c r="D147" s="85"/>
      <c r="E147" s="85"/>
      <c r="F147" s="85"/>
      <c r="G147" s="85"/>
      <c r="H147" s="85"/>
      <c r="I147" s="85"/>
      <c r="J147" s="85"/>
      <c r="K147" s="85"/>
      <c r="L147" s="85"/>
      <c r="M147" s="85"/>
      <c r="N147" s="85"/>
      <c r="O147" s="85"/>
      <c r="P147" s="85"/>
      <c r="Q147" s="85"/>
      <c r="R147" s="85"/>
      <c r="S147" s="85"/>
      <c r="T147" s="85"/>
      <c r="U147" s="85"/>
      <c r="V147" s="85"/>
      <c r="W147" s="85"/>
      <c r="X147" s="85"/>
    </row>
    <row r="148" ht="12.75" customHeight="1">
      <c r="A148" s="85"/>
      <c r="B148" s="85"/>
      <c r="C148" s="85"/>
      <c r="D148" s="85"/>
      <c r="E148" s="85"/>
      <c r="F148" s="85"/>
      <c r="G148" s="85"/>
      <c r="H148" s="85"/>
      <c r="I148" s="85"/>
      <c r="J148" s="85"/>
      <c r="K148" s="85"/>
      <c r="L148" s="85"/>
      <c r="M148" s="85"/>
      <c r="N148" s="85"/>
      <c r="O148" s="85"/>
      <c r="P148" s="85"/>
      <c r="Q148" s="85"/>
      <c r="R148" s="85"/>
      <c r="S148" s="85"/>
      <c r="T148" s="85"/>
      <c r="U148" s="85"/>
      <c r="V148" s="85"/>
      <c r="W148" s="85"/>
      <c r="X148" s="85"/>
    </row>
    <row r="149" ht="12.75" customHeight="1">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row>
    <row r="150" ht="12.75" customHeight="1">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row>
    <row r="151" ht="12.75" customHeight="1">
      <c r="A151" s="85"/>
      <c r="B151" s="85"/>
      <c r="C151" s="85"/>
      <c r="D151" s="85"/>
      <c r="E151" s="85"/>
      <c r="F151" s="85"/>
      <c r="G151" s="85"/>
      <c r="H151" s="85"/>
      <c r="I151" s="85"/>
      <c r="J151" s="85"/>
      <c r="K151" s="85"/>
      <c r="L151" s="85"/>
      <c r="M151" s="85"/>
      <c r="N151" s="85"/>
      <c r="O151" s="85"/>
      <c r="P151" s="85"/>
      <c r="Q151" s="85"/>
      <c r="R151" s="85"/>
      <c r="S151" s="85"/>
      <c r="T151" s="85"/>
      <c r="U151" s="85"/>
      <c r="V151" s="85"/>
      <c r="W151" s="85"/>
      <c r="X151" s="85"/>
    </row>
    <row r="152" ht="12.75" customHeight="1">
      <c r="A152" s="85"/>
      <c r="B152" s="85"/>
      <c r="C152" s="85"/>
      <c r="D152" s="85"/>
      <c r="E152" s="85"/>
      <c r="F152" s="85"/>
      <c r="G152" s="85"/>
      <c r="H152" s="85"/>
      <c r="I152" s="85"/>
      <c r="J152" s="85"/>
      <c r="K152" s="85"/>
      <c r="L152" s="85"/>
      <c r="M152" s="85"/>
      <c r="N152" s="85"/>
      <c r="O152" s="85"/>
      <c r="P152" s="85"/>
      <c r="Q152" s="85"/>
      <c r="R152" s="85"/>
      <c r="S152" s="85"/>
      <c r="T152" s="85"/>
      <c r="U152" s="85"/>
      <c r="V152" s="85"/>
      <c r="W152" s="85"/>
      <c r="X152" s="85"/>
    </row>
    <row r="153" ht="12.75"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row>
    <row r="154" ht="12.75" customHeight="1">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row>
    <row r="155" ht="12.75" customHeight="1">
      <c r="A155" s="85"/>
      <c r="B155" s="85"/>
      <c r="C155" s="85"/>
      <c r="D155" s="85"/>
      <c r="E155" s="85"/>
      <c r="F155" s="85"/>
      <c r="G155" s="85"/>
      <c r="H155" s="85"/>
      <c r="I155" s="85"/>
      <c r="J155" s="85"/>
      <c r="K155" s="85"/>
      <c r="L155" s="85"/>
      <c r="M155" s="85"/>
      <c r="N155" s="85"/>
      <c r="O155" s="85"/>
      <c r="P155" s="85"/>
      <c r="Q155" s="85"/>
      <c r="R155" s="85"/>
      <c r="S155" s="85"/>
      <c r="T155" s="85"/>
      <c r="U155" s="85"/>
      <c r="V155" s="85"/>
      <c r="W155" s="85"/>
      <c r="X155" s="85"/>
    </row>
    <row r="156" ht="12.75" customHeight="1">
      <c r="A156" s="85"/>
      <c r="B156" s="85"/>
      <c r="C156" s="85"/>
      <c r="D156" s="85"/>
      <c r="E156" s="85"/>
      <c r="F156" s="85"/>
      <c r="G156" s="85"/>
      <c r="H156" s="85"/>
      <c r="I156" s="85"/>
      <c r="J156" s="85"/>
      <c r="K156" s="85"/>
      <c r="L156" s="85"/>
      <c r="M156" s="85"/>
      <c r="N156" s="85"/>
      <c r="O156" s="85"/>
      <c r="P156" s="85"/>
      <c r="Q156" s="85"/>
      <c r="R156" s="85"/>
      <c r="S156" s="85"/>
      <c r="T156" s="85"/>
      <c r="U156" s="85"/>
      <c r="V156" s="85"/>
      <c r="W156" s="85"/>
      <c r="X156" s="85"/>
    </row>
    <row r="157" ht="12.75" customHeight="1">
      <c r="A157" s="85"/>
      <c r="B157" s="85"/>
      <c r="C157" s="85"/>
      <c r="D157" s="85"/>
      <c r="E157" s="85"/>
      <c r="F157" s="85"/>
      <c r="G157" s="85"/>
      <c r="H157" s="85"/>
      <c r="I157" s="85"/>
      <c r="J157" s="85"/>
      <c r="K157" s="85"/>
      <c r="L157" s="85"/>
      <c r="M157" s="85"/>
      <c r="N157" s="85"/>
      <c r="O157" s="85"/>
      <c r="P157" s="85"/>
      <c r="Q157" s="85"/>
      <c r="R157" s="85"/>
      <c r="S157" s="85"/>
      <c r="T157" s="85"/>
      <c r="U157" s="85"/>
      <c r="V157" s="85"/>
      <c r="W157" s="85"/>
      <c r="X157" s="85"/>
    </row>
    <row r="158" ht="12.75" customHeight="1">
      <c r="A158" s="85"/>
      <c r="B158" s="85"/>
      <c r="C158" s="85"/>
      <c r="D158" s="85"/>
      <c r="E158" s="85"/>
      <c r="F158" s="85"/>
      <c r="G158" s="85"/>
      <c r="H158" s="85"/>
      <c r="I158" s="85"/>
      <c r="J158" s="85"/>
      <c r="K158" s="85"/>
      <c r="L158" s="85"/>
      <c r="M158" s="85"/>
      <c r="N158" s="85"/>
      <c r="O158" s="85"/>
      <c r="P158" s="85"/>
      <c r="Q158" s="85"/>
      <c r="R158" s="85"/>
      <c r="S158" s="85"/>
      <c r="T158" s="85"/>
      <c r="U158" s="85"/>
      <c r="V158" s="85"/>
      <c r="W158" s="85"/>
      <c r="X158" s="85"/>
    </row>
    <row r="159" ht="12.75" customHeight="1">
      <c r="A159" s="85"/>
      <c r="B159" s="85"/>
      <c r="C159" s="85"/>
      <c r="D159" s="85"/>
      <c r="E159" s="85"/>
      <c r="F159" s="85"/>
      <c r="G159" s="85"/>
      <c r="H159" s="85"/>
      <c r="I159" s="85"/>
      <c r="J159" s="85"/>
      <c r="K159" s="85"/>
      <c r="L159" s="85"/>
      <c r="M159" s="85"/>
      <c r="N159" s="85"/>
      <c r="O159" s="85"/>
      <c r="P159" s="85"/>
      <c r="Q159" s="85"/>
      <c r="R159" s="85"/>
      <c r="S159" s="85"/>
      <c r="T159" s="85"/>
      <c r="U159" s="85"/>
      <c r="V159" s="85"/>
      <c r="W159" s="85"/>
      <c r="X159" s="85"/>
    </row>
    <row r="160" ht="12.75" customHeight="1">
      <c r="A160" s="85"/>
      <c r="B160" s="85"/>
      <c r="C160" s="85"/>
      <c r="D160" s="85"/>
      <c r="E160" s="85"/>
      <c r="F160" s="85"/>
      <c r="G160" s="85"/>
      <c r="H160" s="85"/>
      <c r="I160" s="85"/>
      <c r="J160" s="85"/>
      <c r="K160" s="85"/>
      <c r="L160" s="85"/>
      <c r="M160" s="85"/>
      <c r="N160" s="85"/>
      <c r="O160" s="85"/>
      <c r="P160" s="85"/>
      <c r="Q160" s="85"/>
      <c r="R160" s="85"/>
      <c r="S160" s="85"/>
      <c r="T160" s="85"/>
      <c r="U160" s="85"/>
      <c r="V160" s="85"/>
      <c r="W160" s="85"/>
      <c r="X160" s="85"/>
    </row>
    <row r="161" ht="12.75" customHeight="1">
      <c r="A161" s="85"/>
      <c r="B161" s="85"/>
      <c r="C161" s="85"/>
      <c r="D161" s="85"/>
      <c r="E161" s="85"/>
      <c r="F161" s="85"/>
      <c r="G161" s="85"/>
      <c r="H161" s="85"/>
      <c r="I161" s="85"/>
      <c r="J161" s="85"/>
      <c r="K161" s="85"/>
      <c r="L161" s="85"/>
      <c r="M161" s="85"/>
      <c r="N161" s="85"/>
      <c r="O161" s="85"/>
      <c r="P161" s="85"/>
      <c r="Q161" s="85"/>
      <c r="R161" s="85"/>
      <c r="S161" s="85"/>
      <c r="T161" s="85"/>
      <c r="U161" s="85"/>
      <c r="V161" s="85"/>
      <c r="W161" s="85"/>
      <c r="X161" s="85"/>
    </row>
    <row r="162" ht="12.75" customHeight="1">
      <c r="A162" s="85"/>
      <c r="B162" s="85"/>
      <c r="C162" s="85"/>
      <c r="D162" s="85"/>
      <c r="E162" s="85"/>
      <c r="F162" s="85"/>
      <c r="G162" s="85"/>
      <c r="H162" s="85"/>
      <c r="I162" s="85"/>
      <c r="J162" s="85"/>
      <c r="K162" s="85"/>
      <c r="L162" s="85"/>
      <c r="M162" s="85"/>
      <c r="N162" s="85"/>
      <c r="O162" s="85"/>
      <c r="P162" s="85"/>
      <c r="Q162" s="85"/>
      <c r="R162" s="85"/>
      <c r="S162" s="85"/>
      <c r="T162" s="85"/>
      <c r="U162" s="85"/>
      <c r="V162" s="85"/>
      <c r="W162" s="85"/>
      <c r="X162" s="85"/>
    </row>
    <row r="163" ht="12.75" customHeight="1">
      <c r="A163" s="85"/>
      <c r="B163" s="85"/>
      <c r="C163" s="85"/>
      <c r="D163" s="85"/>
      <c r="E163" s="85"/>
      <c r="F163" s="85"/>
      <c r="G163" s="85"/>
      <c r="H163" s="85"/>
      <c r="I163" s="85"/>
      <c r="J163" s="85"/>
      <c r="K163" s="85"/>
      <c r="L163" s="85"/>
      <c r="M163" s="85"/>
      <c r="N163" s="85"/>
      <c r="O163" s="85"/>
      <c r="P163" s="85"/>
      <c r="Q163" s="85"/>
      <c r="R163" s="85"/>
      <c r="S163" s="85"/>
      <c r="T163" s="85"/>
      <c r="U163" s="85"/>
      <c r="V163" s="85"/>
      <c r="W163" s="85"/>
      <c r="X163" s="85"/>
    </row>
    <row r="164" ht="12.75" customHeight="1">
      <c r="A164" s="85"/>
      <c r="B164" s="85"/>
      <c r="C164" s="85"/>
      <c r="D164" s="85"/>
      <c r="E164" s="85"/>
      <c r="F164" s="85"/>
      <c r="G164" s="85"/>
      <c r="H164" s="85"/>
      <c r="I164" s="85"/>
      <c r="J164" s="85"/>
      <c r="K164" s="85"/>
      <c r="L164" s="85"/>
      <c r="M164" s="85"/>
      <c r="N164" s="85"/>
      <c r="O164" s="85"/>
      <c r="P164" s="85"/>
      <c r="Q164" s="85"/>
      <c r="R164" s="85"/>
      <c r="S164" s="85"/>
      <c r="T164" s="85"/>
      <c r="U164" s="85"/>
      <c r="V164" s="85"/>
      <c r="W164" s="85"/>
      <c r="X164" s="85"/>
    </row>
    <row r="165" ht="12.75" customHeight="1">
      <c r="A165" s="85"/>
      <c r="B165" s="85"/>
      <c r="C165" s="85"/>
      <c r="D165" s="85"/>
      <c r="E165" s="85"/>
      <c r="F165" s="85"/>
      <c r="G165" s="85"/>
      <c r="H165" s="85"/>
      <c r="I165" s="85"/>
      <c r="J165" s="85"/>
      <c r="K165" s="85"/>
      <c r="L165" s="85"/>
      <c r="M165" s="85"/>
      <c r="N165" s="85"/>
      <c r="O165" s="85"/>
      <c r="P165" s="85"/>
      <c r="Q165" s="85"/>
      <c r="R165" s="85"/>
      <c r="S165" s="85"/>
      <c r="T165" s="85"/>
      <c r="U165" s="85"/>
      <c r="V165" s="85"/>
      <c r="W165" s="85"/>
      <c r="X165" s="85"/>
    </row>
    <row r="166" ht="12.75" customHeight="1">
      <c r="A166" s="85"/>
      <c r="B166" s="85"/>
      <c r="C166" s="85"/>
      <c r="D166" s="85"/>
      <c r="E166" s="85"/>
      <c r="F166" s="85"/>
      <c r="G166" s="85"/>
      <c r="H166" s="85"/>
      <c r="I166" s="85"/>
      <c r="J166" s="85"/>
      <c r="K166" s="85"/>
      <c r="L166" s="85"/>
      <c r="M166" s="85"/>
      <c r="N166" s="85"/>
      <c r="O166" s="85"/>
      <c r="P166" s="85"/>
      <c r="Q166" s="85"/>
      <c r="R166" s="85"/>
      <c r="S166" s="85"/>
      <c r="T166" s="85"/>
      <c r="U166" s="85"/>
      <c r="V166" s="85"/>
      <c r="W166" s="85"/>
      <c r="X166" s="85"/>
    </row>
    <row r="167" ht="12.75" customHeight="1">
      <c r="A167" s="85"/>
      <c r="B167" s="85"/>
      <c r="C167" s="85"/>
      <c r="D167" s="85"/>
      <c r="E167" s="85"/>
      <c r="F167" s="85"/>
      <c r="G167" s="85"/>
      <c r="H167" s="85"/>
      <c r="I167" s="85"/>
      <c r="J167" s="85"/>
      <c r="K167" s="85"/>
      <c r="L167" s="85"/>
      <c r="M167" s="85"/>
      <c r="N167" s="85"/>
      <c r="O167" s="85"/>
      <c r="P167" s="85"/>
      <c r="Q167" s="85"/>
      <c r="R167" s="85"/>
      <c r="S167" s="85"/>
      <c r="T167" s="85"/>
      <c r="U167" s="85"/>
      <c r="V167" s="85"/>
      <c r="W167" s="85"/>
      <c r="X167" s="85"/>
    </row>
    <row r="168" ht="12.75" customHeight="1">
      <c r="A168" s="85"/>
      <c r="B168" s="85"/>
      <c r="C168" s="85"/>
      <c r="D168" s="85"/>
      <c r="E168" s="85"/>
      <c r="F168" s="85"/>
      <c r="G168" s="85"/>
      <c r="H168" s="85"/>
      <c r="I168" s="85"/>
      <c r="J168" s="85"/>
      <c r="K168" s="85"/>
      <c r="L168" s="85"/>
      <c r="M168" s="85"/>
      <c r="N168" s="85"/>
      <c r="O168" s="85"/>
      <c r="P168" s="85"/>
      <c r="Q168" s="85"/>
      <c r="R168" s="85"/>
      <c r="S168" s="85"/>
      <c r="T168" s="85"/>
      <c r="U168" s="85"/>
      <c r="V168" s="85"/>
      <c r="W168" s="85"/>
      <c r="X168" s="85"/>
    </row>
    <row r="169" ht="12.75" customHeight="1">
      <c r="A169" s="85"/>
      <c r="B169" s="85"/>
      <c r="C169" s="85"/>
      <c r="D169" s="85"/>
      <c r="E169" s="85"/>
      <c r="F169" s="85"/>
      <c r="G169" s="85"/>
      <c r="H169" s="85"/>
      <c r="I169" s="85"/>
      <c r="J169" s="85"/>
      <c r="K169" s="85"/>
      <c r="L169" s="85"/>
      <c r="M169" s="85"/>
      <c r="N169" s="85"/>
      <c r="O169" s="85"/>
      <c r="P169" s="85"/>
      <c r="Q169" s="85"/>
      <c r="R169" s="85"/>
      <c r="S169" s="85"/>
      <c r="T169" s="85"/>
      <c r="U169" s="85"/>
      <c r="V169" s="85"/>
      <c r="W169" s="85"/>
      <c r="X169" s="85"/>
    </row>
    <row r="170" ht="12.75" customHeight="1">
      <c r="A170" s="85"/>
      <c r="B170" s="85"/>
      <c r="C170" s="85"/>
      <c r="D170" s="85"/>
      <c r="E170" s="85"/>
      <c r="F170" s="85"/>
      <c r="G170" s="85"/>
      <c r="H170" s="85"/>
      <c r="I170" s="85"/>
      <c r="J170" s="85"/>
      <c r="K170" s="85"/>
      <c r="L170" s="85"/>
      <c r="M170" s="85"/>
      <c r="N170" s="85"/>
      <c r="O170" s="85"/>
      <c r="P170" s="85"/>
      <c r="Q170" s="85"/>
      <c r="R170" s="85"/>
      <c r="S170" s="85"/>
      <c r="T170" s="85"/>
      <c r="U170" s="85"/>
      <c r="V170" s="85"/>
      <c r="W170" s="85"/>
      <c r="X170" s="85"/>
    </row>
    <row r="171" ht="12.75" customHeight="1">
      <c r="A171" s="85"/>
      <c r="B171" s="85"/>
      <c r="C171" s="85"/>
      <c r="D171" s="85"/>
      <c r="E171" s="85"/>
      <c r="F171" s="85"/>
      <c r="G171" s="85"/>
      <c r="H171" s="85"/>
      <c r="I171" s="85"/>
      <c r="J171" s="85"/>
      <c r="K171" s="85"/>
      <c r="L171" s="85"/>
      <c r="M171" s="85"/>
      <c r="N171" s="85"/>
      <c r="O171" s="85"/>
      <c r="P171" s="85"/>
      <c r="Q171" s="85"/>
      <c r="R171" s="85"/>
      <c r="S171" s="85"/>
      <c r="T171" s="85"/>
      <c r="U171" s="85"/>
      <c r="V171" s="85"/>
      <c r="W171" s="85"/>
      <c r="X171" s="85"/>
    </row>
    <row r="172" ht="12.75" customHeight="1">
      <c r="A172" s="85"/>
      <c r="B172" s="85"/>
      <c r="C172" s="85"/>
      <c r="D172" s="85"/>
      <c r="E172" s="85"/>
      <c r="F172" s="85"/>
      <c r="G172" s="85"/>
      <c r="H172" s="85"/>
      <c r="I172" s="85"/>
      <c r="J172" s="85"/>
      <c r="K172" s="85"/>
      <c r="L172" s="85"/>
      <c r="M172" s="85"/>
      <c r="N172" s="85"/>
      <c r="O172" s="85"/>
      <c r="P172" s="85"/>
      <c r="Q172" s="85"/>
      <c r="R172" s="85"/>
      <c r="S172" s="85"/>
      <c r="T172" s="85"/>
      <c r="U172" s="85"/>
      <c r="V172" s="85"/>
      <c r="W172" s="85"/>
      <c r="X172" s="85"/>
    </row>
    <row r="173" ht="12.75" customHeight="1">
      <c r="A173" s="85"/>
      <c r="B173" s="85"/>
      <c r="C173" s="85"/>
      <c r="D173" s="85"/>
      <c r="E173" s="85"/>
      <c r="F173" s="85"/>
      <c r="G173" s="85"/>
      <c r="H173" s="85"/>
      <c r="I173" s="85"/>
      <c r="J173" s="85"/>
      <c r="K173" s="85"/>
      <c r="L173" s="85"/>
      <c r="M173" s="85"/>
      <c r="N173" s="85"/>
      <c r="O173" s="85"/>
      <c r="P173" s="85"/>
      <c r="Q173" s="85"/>
      <c r="R173" s="85"/>
      <c r="S173" s="85"/>
      <c r="T173" s="85"/>
      <c r="U173" s="85"/>
      <c r="V173" s="85"/>
      <c r="W173" s="85"/>
      <c r="X173" s="85"/>
    </row>
    <row r="174" ht="12.75" customHeight="1">
      <c r="A174" s="85"/>
      <c r="B174" s="85"/>
      <c r="C174" s="85"/>
      <c r="D174" s="85"/>
      <c r="E174" s="85"/>
      <c r="F174" s="85"/>
      <c r="G174" s="85"/>
      <c r="H174" s="85"/>
      <c r="I174" s="85"/>
      <c r="J174" s="85"/>
      <c r="K174" s="85"/>
      <c r="L174" s="85"/>
      <c r="M174" s="85"/>
      <c r="N174" s="85"/>
      <c r="O174" s="85"/>
      <c r="P174" s="85"/>
      <c r="Q174" s="85"/>
      <c r="R174" s="85"/>
      <c r="S174" s="85"/>
      <c r="T174" s="85"/>
      <c r="U174" s="85"/>
      <c r="V174" s="85"/>
      <c r="W174" s="85"/>
      <c r="X174" s="85"/>
    </row>
    <row r="175" ht="12.75" customHeight="1">
      <c r="A175" s="85"/>
      <c r="B175" s="85"/>
      <c r="C175" s="85"/>
      <c r="D175" s="85"/>
      <c r="E175" s="85"/>
      <c r="F175" s="85"/>
      <c r="G175" s="85"/>
      <c r="H175" s="85"/>
      <c r="I175" s="85"/>
      <c r="J175" s="85"/>
      <c r="K175" s="85"/>
      <c r="L175" s="85"/>
      <c r="M175" s="85"/>
      <c r="N175" s="85"/>
      <c r="O175" s="85"/>
      <c r="P175" s="85"/>
      <c r="Q175" s="85"/>
      <c r="R175" s="85"/>
      <c r="S175" s="85"/>
      <c r="T175" s="85"/>
      <c r="U175" s="85"/>
      <c r="V175" s="85"/>
      <c r="W175" s="85"/>
      <c r="X175" s="85"/>
    </row>
    <row r="176" ht="12.75" customHeight="1">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row>
    <row r="177" ht="12.75" customHeight="1">
      <c r="A177" s="85"/>
      <c r="B177" s="85"/>
      <c r="C177" s="85"/>
      <c r="D177" s="85"/>
      <c r="E177" s="85"/>
      <c r="F177" s="85"/>
      <c r="G177" s="85"/>
      <c r="H177" s="85"/>
      <c r="I177" s="85"/>
      <c r="J177" s="85"/>
      <c r="K177" s="85"/>
      <c r="L177" s="85"/>
      <c r="M177" s="85"/>
      <c r="N177" s="85"/>
      <c r="O177" s="85"/>
      <c r="P177" s="85"/>
      <c r="Q177" s="85"/>
      <c r="R177" s="85"/>
      <c r="S177" s="85"/>
      <c r="T177" s="85"/>
      <c r="U177" s="85"/>
      <c r="V177" s="85"/>
      <c r="W177" s="85"/>
      <c r="X177" s="85"/>
    </row>
    <row r="178" ht="12.75" customHeight="1">
      <c r="A178" s="85"/>
      <c r="B178" s="85"/>
      <c r="C178" s="85"/>
      <c r="D178" s="85"/>
      <c r="E178" s="85"/>
      <c r="F178" s="85"/>
      <c r="G178" s="85"/>
      <c r="H178" s="85"/>
      <c r="I178" s="85"/>
      <c r="J178" s="85"/>
      <c r="K178" s="85"/>
      <c r="L178" s="85"/>
      <c r="M178" s="85"/>
      <c r="N178" s="85"/>
      <c r="O178" s="85"/>
      <c r="P178" s="85"/>
      <c r="Q178" s="85"/>
      <c r="R178" s="85"/>
      <c r="S178" s="85"/>
      <c r="T178" s="85"/>
      <c r="U178" s="85"/>
      <c r="V178" s="85"/>
      <c r="W178" s="85"/>
      <c r="X178" s="85"/>
    </row>
    <row r="179" ht="12.75" customHeight="1">
      <c r="A179" s="85"/>
      <c r="B179" s="85"/>
      <c r="C179" s="85"/>
      <c r="D179" s="85"/>
      <c r="E179" s="85"/>
      <c r="F179" s="85"/>
      <c r="G179" s="85"/>
      <c r="H179" s="85"/>
      <c r="I179" s="85"/>
      <c r="J179" s="85"/>
      <c r="K179" s="85"/>
      <c r="L179" s="85"/>
      <c r="M179" s="85"/>
      <c r="N179" s="85"/>
      <c r="O179" s="85"/>
      <c r="P179" s="85"/>
      <c r="Q179" s="85"/>
      <c r="R179" s="85"/>
      <c r="S179" s="85"/>
      <c r="T179" s="85"/>
      <c r="U179" s="85"/>
      <c r="V179" s="85"/>
      <c r="W179" s="85"/>
      <c r="X179" s="85"/>
    </row>
    <row r="180" ht="12.75" customHeight="1">
      <c r="A180" s="85"/>
      <c r="B180" s="85"/>
      <c r="C180" s="85"/>
      <c r="D180" s="85"/>
      <c r="E180" s="85"/>
      <c r="F180" s="85"/>
      <c r="G180" s="85"/>
      <c r="H180" s="85"/>
      <c r="I180" s="85"/>
      <c r="J180" s="85"/>
      <c r="K180" s="85"/>
      <c r="L180" s="85"/>
      <c r="M180" s="85"/>
      <c r="N180" s="85"/>
      <c r="O180" s="85"/>
      <c r="P180" s="85"/>
      <c r="Q180" s="85"/>
      <c r="R180" s="85"/>
      <c r="S180" s="85"/>
      <c r="T180" s="85"/>
      <c r="U180" s="85"/>
      <c r="V180" s="85"/>
      <c r="W180" s="85"/>
      <c r="X180" s="85"/>
    </row>
    <row r="181" ht="12.75" customHeight="1">
      <c r="A181" s="85"/>
      <c r="B181" s="85"/>
      <c r="C181" s="85"/>
      <c r="D181" s="85"/>
      <c r="E181" s="85"/>
      <c r="F181" s="85"/>
      <c r="G181" s="85"/>
      <c r="H181" s="85"/>
      <c r="I181" s="85"/>
      <c r="J181" s="85"/>
      <c r="K181" s="85"/>
      <c r="L181" s="85"/>
      <c r="M181" s="85"/>
      <c r="N181" s="85"/>
      <c r="O181" s="85"/>
      <c r="P181" s="85"/>
      <c r="Q181" s="85"/>
      <c r="R181" s="85"/>
      <c r="S181" s="85"/>
      <c r="T181" s="85"/>
      <c r="U181" s="85"/>
      <c r="V181" s="85"/>
      <c r="W181" s="85"/>
      <c r="X181" s="85"/>
    </row>
    <row r="182" ht="12.75" customHeight="1">
      <c r="A182" s="85"/>
      <c r="B182" s="85"/>
      <c r="C182" s="85"/>
      <c r="D182" s="85"/>
      <c r="E182" s="85"/>
      <c r="F182" s="85"/>
      <c r="G182" s="85"/>
      <c r="H182" s="85"/>
      <c r="I182" s="85"/>
      <c r="J182" s="85"/>
      <c r="K182" s="85"/>
      <c r="L182" s="85"/>
      <c r="M182" s="85"/>
      <c r="N182" s="85"/>
      <c r="O182" s="85"/>
      <c r="P182" s="85"/>
      <c r="Q182" s="85"/>
      <c r="R182" s="85"/>
      <c r="S182" s="85"/>
      <c r="T182" s="85"/>
      <c r="U182" s="85"/>
      <c r="V182" s="85"/>
      <c r="W182" s="85"/>
      <c r="X182" s="85"/>
    </row>
    <row r="183" ht="12.75" customHeight="1">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row>
    <row r="184" ht="12.75" customHeight="1">
      <c r="A184" s="85"/>
      <c r="B184" s="85"/>
      <c r="C184" s="85"/>
      <c r="D184" s="85"/>
      <c r="E184" s="85"/>
      <c r="F184" s="85"/>
      <c r="G184" s="85"/>
      <c r="H184" s="85"/>
      <c r="I184" s="85"/>
      <c r="J184" s="85"/>
      <c r="K184" s="85"/>
      <c r="L184" s="85"/>
      <c r="M184" s="85"/>
      <c r="N184" s="85"/>
      <c r="O184" s="85"/>
      <c r="P184" s="85"/>
      <c r="Q184" s="85"/>
      <c r="R184" s="85"/>
      <c r="S184" s="85"/>
      <c r="T184" s="85"/>
      <c r="U184" s="85"/>
      <c r="V184" s="85"/>
      <c r="W184" s="85"/>
      <c r="X184" s="85"/>
    </row>
    <row r="185" ht="12.75" customHeight="1">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row>
    <row r="186" ht="12.75" customHeight="1">
      <c r="A186" s="85"/>
      <c r="B186" s="85"/>
      <c r="C186" s="85"/>
      <c r="D186" s="85"/>
      <c r="E186" s="85"/>
      <c r="F186" s="85"/>
      <c r="G186" s="85"/>
      <c r="H186" s="85"/>
      <c r="I186" s="85"/>
      <c r="J186" s="85"/>
      <c r="K186" s="85"/>
      <c r="L186" s="85"/>
      <c r="M186" s="85"/>
      <c r="N186" s="85"/>
      <c r="O186" s="85"/>
      <c r="P186" s="85"/>
      <c r="Q186" s="85"/>
      <c r="R186" s="85"/>
      <c r="S186" s="85"/>
      <c r="T186" s="85"/>
      <c r="U186" s="85"/>
      <c r="V186" s="85"/>
      <c r="W186" s="85"/>
      <c r="X186" s="85"/>
    </row>
    <row r="187" ht="12.75" customHeight="1">
      <c r="A187" s="85"/>
      <c r="B187" s="85"/>
      <c r="C187" s="85"/>
      <c r="D187" s="85"/>
      <c r="E187" s="85"/>
      <c r="F187" s="85"/>
      <c r="G187" s="85"/>
      <c r="H187" s="85"/>
      <c r="I187" s="85"/>
      <c r="J187" s="85"/>
      <c r="K187" s="85"/>
      <c r="L187" s="85"/>
      <c r="M187" s="85"/>
      <c r="N187" s="85"/>
      <c r="O187" s="85"/>
      <c r="P187" s="85"/>
      <c r="Q187" s="85"/>
      <c r="R187" s="85"/>
      <c r="S187" s="85"/>
      <c r="T187" s="85"/>
      <c r="U187" s="85"/>
      <c r="V187" s="85"/>
      <c r="W187" s="85"/>
      <c r="X187" s="85"/>
    </row>
    <row r="188" ht="12.75" customHeight="1">
      <c r="A188" s="85"/>
      <c r="B188" s="85"/>
      <c r="C188" s="85"/>
      <c r="D188" s="85"/>
      <c r="E188" s="85"/>
      <c r="F188" s="85"/>
      <c r="G188" s="85"/>
      <c r="H188" s="85"/>
      <c r="I188" s="85"/>
      <c r="J188" s="85"/>
      <c r="K188" s="85"/>
      <c r="L188" s="85"/>
      <c r="M188" s="85"/>
      <c r="N188" s="85"/>
      <c r="O188" s="85"/>
      <c r="P188" s="85"/>
      <c r="Q188" s="85"/>
      <c r="R188" s="85"/>
      <c r="S188" s="85"/>
      <c r="T188" s="85"/>
      <c r="U188" s="85"/>
      <c r="V188" s="85"/>
      <c r="W188" s="85"/>
      <c r="X188" s="85"/>
    </row>
    <row r="189" ht="12.75" customHeight="1">
      <c r="A189" s="85"/>
      <c r="B189" s="85"/>
      <c r="C189" s="85"/>
      <c r="D189" s="85"/>
      <c r="E189" s="85"/>
      <c r="F189" s="85"/>
      <c r="G189" s="85"/>
      <c r="H189" s="85"/>
      <c r="I189" s="85"/>
      <c r="J189" s="85"/>
      <c r="K189" s="85"/>
      <c r="L189" s="85"/>
      <c r="M189" s="85"/>
      <c r="N189" s="85"/>
      <c r="O189" s="85"/>
      <c r="P189" s="85"/>
      <c r="Q189" s="85"/>
      <c r="R189" s="85"/>
      <c r="S189" s="85"/>
      <c r="T189" s="85"/>
      <c r="U189" s="85"/>
      <c r="V189" s="85"/>
      <c r="W189" s="85"/>
      <c r="X189" s="85"/>
    </row>
    <row r="190" ht="12.75" customHeight="1">
      <c r="A190" s="85"/>
      <c r="B190" s="85"/>
      <c r="C190" s="85"/>
      <c r="D190" s="85"/>
      <c r="E190" s="85"/>
      <c r="F190" s="85"/>
      <c r="G190" s="85"/>
      <c r="H190" s="85"/>
      <c r="I190" s="85"/>
      <c r="J190" s="85"/>
      <c r="K190" s="85"/>
      <c r="L190" s="85"/>
      <c r="M190" s="85"/>
      <c r="N190" s="85"/>
      <c r="O190" s="85"/>
      <c r="P190" s="85"/>
      <c r="Q190" s="85"/>
      <c r="R190" s="85"/>
      <c r="S190" s="85"/>
      <c r="T190" s="85"/>
      <c r="U190" s="85"/>
      <c r="V190" s="85"/>
      <c r="W190" s="85"/>
      <c r="X190" s="85"/>
    </row>
    <row r="191" ht="12.75" customHeight="1">
      <c r="A191" s="85"/>
      <c r="B191" s="85"/>
      <c r="C191" s="85"/>
      <c r="D191" s="85"/>
      <c r="E191" s="85"/>
      <c r="F191" s="85"/>
      <c r="G191" s="85"/>
      <c r="H191" s="85"/>
      <c r="I191" s="85"/>
      <c r="J191" s="85"/>
      <c r="K191" s="85"/>
      <c r="L191" s="85"/>
      <c r="M191" s="85"/>
      <c r="N191" s="85"/>
      <c r="O191" s="85"/>
      <c r="P191" s="85"/>
      <c r="Q191" s="85"/>
      <c r="R191" s="85"/>
      <c r="S191" s="85"/>
      <c r="T191" s="85"/>
      <c r="U191" s="85"/>
      <c r="V191" s="85"/>
      <c r="W191" s="85"/>
      <c r="X191" s="85"/>
    </row>
    <row r="192" ht="12.75" customHeight="1">
      <c r="A192" s="85"/>
      <c r="B192" s="85"/>
      <c r="C192" s="85"/>
      <c r="D192" s="85"/>
      <c r="E192" s="85"/>
      <c r="F192" s="85"/>
      <c r="G192" s="85"/>
      <c r="H192" s="85"/>
      <c r="I192" s="85"/>
      <c r="J192" s="85"/>
      <c r="K192" s="85"/>
      <c r="L192" s="85"/>
      <c r="M192" s="85"/>
      <c r="N192" s="85"/>
      <c r="O192" s="85"/>
      <c r="P192" s="85"/>
      <c r="Q192" s="85"/>
      <c r="R192" s="85"/>
      <c r="S192" s="85"/>
      <c r="T192" s="85"/>
      <c r="U192" s="85"/>
      <c r="V192" s="85"/>
      <c r="W192" s="85"/>
      <c r="X192" s="85"/>
    </row>
    <row r="193" ht="12.75" customHeight="1">
      <c r="A193" s="85"/>
      <c r="B193" s="85"/>
      <c r="C193" s="85"/>
      <c r="D193" s="85"/>
      <c r="E193" s="85"/>
      <c r="F193" s="85"/>
      <c r="G193" s="85"/>
      <c r="H193" s="85"/>
      <c r="I193" s="85"/>
      <c r="J193" s="85"/>
      <c r="K193" s="85"/>
      <c r="L193" s="85"/>
      <c r="M193" s="85"/>
      <c r="N193" s="85"/>
      <c r="O193" s="85"/>
      <c r="P193" s="85"/>
      <c r="Q193" s="85"/>
      <c r="R193" s="85"/>
      <c r="S193" s="85"/>
      <c r="T193" s="85"/>
      <c r="U193" s="85"/>
      <c r="V193" s="85"/>
      <c r="W193" s="85"/>
      <c r="X193" s="85"/>
    </row>
    <row r="194" ht="12.75" customHeight="1">
      <c r="A194" s="85"/>
      <c r="B194" s="85"/>
      <c r="C194" s="85"/>
      <c r="D194" s="85"/>
      <c r="E194" s="85"/>
      <c r="F194" s="85"/>
      <c r="G194" s="85"/>
      <c r="H194" s="85"/>
      <c r="I194" s="85"/>
      <c r="J194" s="85"/>
      <c r="K194" s="85"/>
      <c r="L194" s="85"/>
      <c r="M194" s="85"/>
      <c r="N194" s="85"/>
      <c r="O194" s="85"/>
      <c r="P194" s="85"/>
      <c r="Q194" s="85"/>
      <c r="R194" s="85"/>
      <c r="S194" s="85"/>
      <c r="T194" s="85"/>
      <c r="U194" s="85"/>
      <c r="V194" s="85"/>
      <c r="W194" s="85"/>
      <c r="X194" s="85"/>
    </row>
    <row r="195" ht="12.75" customHeight="1">
      <c r="A195" s="85"/>
      <c r="B195" s="85"/>
      <c r="C195" s="85"/>
      <c r="D195" s="85"/>
      <c r="E195" s="85"/>
      <c r="F195" s="85"/>
      <c r="G195" s="85"/>
      <c r="H195" s="85"/>
      <c r="I195" s="85"/>
      <c r="J195" s="85"/>
      <c r="K195" s="85"/>
      <c r="L195" s="85"/>
      <c r="M195" s="85"/>
      <c r="N195" s="85"/>
      <c r="O195" s="85"/>
      <c r="P195" s="85"/>
      <c r="Q195" s="85"/>
      <c r="R195" s="85"/>
      <c r="S195" s="85"/>
      <c r="T195" s="85"/>
      <c r="U195" s="85"/>
      <c r="V195" s="85"/>
      <c r="W195" s="85"/>
      <c r="X195" s="85"/>
    </row>
    <row r="196" ht="12.75" customHeight="1">
      <c r="A196" s="85"/>
      <c r="B196" s="85"/>
      <c r="C196" s="85"/>
      <c r="D196" s="85"/>
      <c r="E196" s="85"/>
      <c r="F196" s="85"/>
      <c r="G196" s="85"/>
      <c r="H196" s="85"/>
      <c r="I196" s="85"/>
      <c r="J196" s="85"/>
      <c r="K196" s="85"/>
      <c r="L196" s="85"/>
      <c r="M196" s="85"/>
      <c r="N196" s="85"/>
      <c r="O196" s="85"/>
      <c r="P196" s="85"/>
      <c r="Q196" s="85"/>
      <c r="R196" s="85"/>
      <c r="S196" s="85"/>
      <c r="T196" s="85"/>
      <c r="U196" s="85"/>
      <c r="V196" s="85"/>
      <c r="W196" s="85"/>
      <c r="X196" s="85"/>
    </row>
    <row r="197" ht="12.75" customHeight="1">
      <c r="A197" s="85"/>
      <c r="B197" s="85"/>
      <c r="C197" s="85"/>
      <c r="D197" s="85"/>
      <c r="E197" s="85"/>
      <c r="F197" s="85"/>
      <c r="G197" s="85"/>
      <c r="H197" s="85"/>
      <c r="I197" s="85"/>
      <c r="J197" s="85"/>
      <c r="K197" s="85"/>
      <c r="L197" s="85"/>
      <c r="M197" s="85"/>
      <c r="N197" s="85"/>
      <c r="O197" s="85"/>
      <c r="P197" s="85"/>
      <c r="Q197" s="85"/>
      <c r="R197" s="85"/>
      <c r="S197" s="85"/>
      <c r="T197" s="85"/>
      <c r="U197" s="85"/>
      <c r="V197" s="85"/>
      <c r="W197" s="85"/>
      <c r="X197" s="85"/>
    </row>
    <row r="198" ht="12.75" customHeight="1">
      <c r="A198" s="85"/>
      <c r="B198" s="85"/>
      <c r="C198" s="85"/>
      <c r="D198" s="85"/>
      <c r="E198" s="85"/>
      <c r="F198" s="85"/>
      <c r="G198" s="85"/>
      <c r="H198" s="85"/>
      <c r="I198" s="85"/>
      <c r="J198" s="85"/>
      <c r="K198" s="85"/>
      <c r="L198" s="85"/>
      <c r="M198" s="85"/>
      <c r="N198" s="85"/>
      <c r="O198" s="85"/>
      <c r="P198" s="85"/>
      <c r="Q198" s="85"/>
      <c r="R198" s="85"/>
      <c r="S198" s="85"/>
      <c r="T198" s="85"/>
      <c r="U198" s="85"/>
      <c r="V198" s="85"/>
      <c r="W198" s="85"/>
      <c r="X198" s="85"/>
    </row>
    <row r="199" ht="12.75" customHeight="1">
      <c r="A199" s="85"/>
      <c r="B199" s="85"/>
      <c r="C199" s="85"/>
      <c r="D199" s="85"/>
      <c r="E199" s="85"/>
      <c r="F199" s="85"/>
      <c r="G199" s="85"/>
      <c r="H199" s="85"/>
      <c r="I199" s="85"/>
      <c r="J199" s="85"/>
      <c r="K199" s="85"/>
      <c r="L199" s="85"/>
      <c r="M199" s="85"/>
      <c r="N199" s="85"/>
      <c r="O199" s="85"/>
      <c r="P199" s="85"/>
      <c r="Q199" s="85"/>
      <c r="R199" s="85"/>
      <c r="S199" s="85"/>
      <c r="T199" s="85"/>
      <c r="U199" s="85"/>
      <c r="V199" s="85"/>
      <c r="W199" s="85"/>
      <c r="X199" s="85"/>
    </row>
    <row r="200" ht="12.75" customHeight="1">
      <c r="A200" s="85"/>
      <c r="B200" s="85"/>
      <c r="C200" s="85"/>
      <c r="D200" s="85"/>
      <c r="E200" s="85"/>
      <c r="F200" s="85"/>
      <c r="G200" s="85"/>
      <c r="H200" s="85"/>
      <c r="I200" s="85"/>
      <c r="J200" s="85"/>
      <c r="K200" s="85"/>
      <c r="L200" s="85"/>
      <c r="M200" s="85"/>
      <c r="N200" s="85"/>
      <c r="O200" s="85"/>
      <c r="P200" s="85"/>
      <c r="Q200" s="85"/>
      <c r="R200" s="85"/>
      <c r="S200" s="85"/>
      <c r="T200" s="85"/>
      <c r="U200" s="85"/>
      <c r="V200" s="85"/>
      <c r="W200" s="85"/>
      <c r="X200" s="85"/>
    </row>
    <row r="201" ht="12.75" customHeight="1">
      <c r="A201" s="85"/>
      <c r="B201" s="85"/>
      <c r="C201" s="85"/>
      <c r="D201" s="85"/>
      <c r="E201" s="85"/>
      <c r="F201" s="85"/>
      <c r="G201" s="85"/>
      <c r="H201" s="85"/>
      <c r="I201" s="85"/>
      <c r="J201" s="85"/>
      <c r="K201" s="85"/>
      <c r="L201" s="85"/>
      <c r="M201" s="85"/>
      <c r="N201" s="85"/>
      <c r="O201" s="85"/>
      <c r="P201" s="85"/>
      <c r="Q201" s="85"/>
      <c r="R201" s="85"/>
      <c r="S201" s="85"/>
      <c r="T201" s="85"/>
      <c r="U201" s="85"/>
      <c r="V201" s="85"/>
      <c r="W201" s="85"/>
      <c r="X201" s="85"/>
    </row>
    <row r="202" ht="12.75" customHeight="1">
      <c r="A202" s="85"/>
      <c r="B202" s="85"/>
      <c r="C202" s="85"/>
      <c r="D202" s="85"/>
      <c r="E202" s="85"/>
      <c r="F202" s="85"/>
      <c r="G202" s="85"/>
      <c r="H202" s="85"/>
      <c r="I202" s="85"/>
      <c r="J202" s="85"/>
      <c r="K202" s="85"/>
      <c r="L202" s="85"/>
      <c r="M202" s="85"/>
      <c r="N202" s="85"/>
      <c r="O202" s="85"/>
      <c r="P202" s="85"/>
      <c r="Q202" s="85"/>
      <c r="R202" s="85"/>
      <c r="S202" s="85"/>
      <c r="T202" s="85"/>
      <c r="U202" s="85"/>
      <c r="V202" s="85"/>
      <c r="W202" s="85"/>
      <c r="X202" s="85"/>
    </row>
    <row r="203" ht="12.75" customHeight="1">
      <c r="A203" s="85"/>
      <c r="B203" s="85"/>
      <c r="C203" s="85"/>
      <c r="D203" s="85"/>
      <c r="E203" s="85"/>
      <c r="F203" s="85"/>
      <c r="G203" s="85"/>
      <c r="H203" s="85"/>
      <c r="I203" s="85"/>
      <c r="J203" s="85"/>
      <c r="K203" s="85"/>
      <c r="L203" s="85"/>
      <c r="M203" s="85"/>
      <c r="N203" s="85"/>
      <c r="O203" s="85"/>
      <c r="P203" s="85"/>
      <c r="Q203" s="85"/>
      <c r="R203" s="85"/>
      <c r="S203" s="85"/>
      <c r="T203" s="85"/>
      <c r="U203" s="85"/>
      <c r="V203" s="85"/>
      <c r="W203" s="85"/>
      <c r="X203" s="85"/>
    </row>
    <row r="204" ht="12.75" customHeight="1">
      <c r="A204" s="85"/>
      <c r="B204" s="85"/>
      <c r="C204" s="85"/>
      <c r="D204" s="85"/>
      <c r="E204" s="85"/>
      <c r="F204" s="85"/>
      <c r="G204" s="85"/>
      <c r="H204" s="85"/>
      <c r="I204" s="85"/>
      <c r="J204" s="85"/>
      <c r="K204" s="85"/>
      <c r="L204" s="85"/>
      <c r="M204" s="85"/>
      <c r="N204" s="85"/>
      <c r="O204" s="85"/>
      <c r="P204" s="85"/>
      <c r="Q204" s="85"/>
      <c r="R204" s="85"/>
      <c r="S204" s="85"/>
      <c r="T204" s="85"/>
      <c r="U204" s="85"/>
      <c r="V204" s="85"/>
      <c r="W204" s="85"/>
      <c r="X204" s="85"/>
    </row>
    <row r="205" ht="12.75" customHeight="1">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row>
    <row r="206" ht="12.75" customHeight="1">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row>
    <row r="207" ht="12.75" customHeight="1">
      <c r="A207" s="85"/>
      <c r="B207" s="85"/>
      <c r="C207" s="85"/>
      <c r="D207" s="85"/>
      <c r="E207" s="85"/>
      <c r="F207" s="85"/>
      <c r="G207" s="85"/>
      <c r="H207" s="85"/>
      <c r="I207" s="85"/>
      <c r="J207" s="85"/>
      <c r="K207" s="85"/>
      <c r="L207" s="85"/>
      <c r="M207" s="85"/>
      <c r="N207" s="85"/>
      <c r="O207" s="85"/>
      <c r="P207" s="85"/>
      <c r="Q207" s="85"/>
      <c r="R207" s="85"/>
      <c r="S207" s="85"/>
      <c r="T207" s="85"/>
      <c r="U207" s="85"/>
      <c r="V207" s="85"/>
      <c r="W207" s="85"/>
      <c r="X207" s="85"/>
    </row>
    <row r="208" ht="12.75" customHeight="1">
      <c r="A208" s="85"/>
      <c r="B208" s="85"/>
      <c r="C208" s="85"/>
      <c r="D208" s="85"/>
      <c r="E208" s="85"/>
      <c r="F208" s="85"/>
      <c r="G208" s="85"/>
      <c r="H208" s="85"/>
      <c r="I208" s="85"/>
      <c r="J208" s="85"/>
      <c r="K208" s="85"/>
      <c r="L208" s="85"/>
      <c r="M208" s="85"/>
      <c r="N208" s="85"/>
      <c r="O208" s="85"/>
      <c r="P208" s="85"/>
      <c r="Q208" s="85"/>
      <c r="R208" s="85"/>
      <c r="S208" s="85"/>
      <c r="T208" s="85"/>
      <c r="U208" s="85"/>
      <c r="V208" s="85"/>
      <c r="W208" s="85"/>
      <c r="X208" s="85"/>
    </row>
    <row r="209" ht="12.75" customHeight="1">
      <c r="A209" s="85"/>
      <c r="B209" s="85"/>
      <c r="C209" s="85"/>
      <c r="D209" s="85"/>
      <c r="E209" s="85"/>
      <c r="F209" s="85"/>
      <c r="G209" s="85"/>
      <c r="H209" s="85"/>
      <c r="I209" s="85"/>
      <c r="J209" s="85"/>
      <c r="K209" s="85"/>
      <c r="L209" s="85"/>
      <c r="M209" s="85"/>
      <c r="N209" s="85"/>
      <c r="O209" s="85"/>
      <c r="P209" s="85"/>
      <c r="Q209" s="85"/>
      <c r="R209" s="85"/>
      <c r="S209" s="85"/>
      <c r="T209" s="85"/>
      <c r="U209" s="85"/>
      <c r="V209" s="85"/>
      <c r="W209" s="85"/>
      <c r="X209" s="85"/>
    </row>
    <row r="210" ht="12.75" customHeight="1">
      <c r="A210" s="85"/>
      <c r="B210" s="85"/>
      <c r="C210" s="85"/>
      <c r="D210" s="85"/>
      <c r="E210" s="85"/>
      <c r="F210" s="85"/>
      <c r="G210" s="85"/>
      <c r="H210" s="85"/>
      <c r="I210" s="85"/>
      <c r="J210" s="85"/>
      <c r="K210" s="85"/>
      <c r="L210" s="85"/>
      <c r="M210" s="85"/>
      <c r="N210" s="85"/>
      <c r="O210" s="85"/>
      <c r="P210" s="85"/>
      <c r="Q210" s="85"/>
      <c r="R210" s="85"/>
      <c r="S210" s="85"/>
      <c r="T210" s="85"/>
      <c r="U210" s="85"/>
      <c r="V210" s="85"/>
      <c r="W210" s="85"/>
      <c r="X210" s="85"/>
    </row>
    <row r="211" ht="12.75" customHeight="1">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row>
    <row r="212" ht="12.75" customHeight="1">
      <c r="A212" s="85"/>
      <c r="B212" s="85"/>
      <c r="C212" s="85"/>
      <c r="D212" s="85"/>
      <c r="E212" s="85"/>
      <c r="F212" s="85"/>
      <c r="G212" s="85"/>
      <c r="H212" s="85"/>
      <c r="I212" s="85"/>
      <c r="J212" s="85"/>
      <c r="K212" s="85"/>
      <c r="L212" s="85"/>
      <c r="M212" s="85"/>
      <c r="N212" s="85"/>
      <c r="O212" s="85"/>
      <c r="P212" s="85"/>
      <c r="Q212" s="85"/>
      <c r="R212" s="85"/>
      <c r="S212" s="85"/>
      <c r="T212" s="85"/>
      <c r="U212" s="85"/>
      <c r="V212" s="85"/>
      <c r="W212" s="85"/>
      <c r="X212" s="85"/>
    </row>
    <row r="213" ht="12.75" customHeight="1">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row>
    <row r="214" ht="12.75" customHeight="1">
      <c r="A214" s="85"/>
      <c r="B214" s="85"/>
      <c r="C214" s="85"/>
      <c r="D214" s="85"/>
      <c r="E214" s="85"/>
      <c r="F214" s="85"/>
      <c r="G214" s="85"/>
      <c r="H214" s="85"/>
      <c r="I214" s="85"/>
      <c r="J214" s="85"/>
      <c r="K214" s="85"/>
      <c r="L214" s="85"/>
      <c r="M214" s="85"/>
      <c r="N214" s="85"/>
      <c r="O214" s="85"/>
      <c r="P214" s="85"/>
      <c r="Q214" s="85"/>
      <c r="R214" s="85"/>
      <c r="S214" s="85"/>
      <c r="T214" s="85"/>
      <c r="U214" s="85"/>
      <c r="V214" s="85"/>
      <c r="W214" s="85"/>
      <c r="X214" s="85"/>
    </row>
    <row r="215" ht="12.75" customHeight="1">
      <c r="A215" s="85"/>
      <c r="B215" s="85"/>
      <c r="C215" s="85"/>
      <c r="D215" s="85"/>
      <c r="E215" s="85"/>
      <c r="F215" s="85"/>
      <c r="G215" s="85"/>
      <c r="H215" s="85"/>
      <c r="I215" s="85"/>
      <c r="J215" s="85"/>
      <c r="K215" s="85"/>
      <c r="L215" s="85"/>
      <c r="M215" s="85"/>
      <c r="N215" s="85"/>
      <c r="O215" s="85"/>
      <c r="P215" s="85"/>
      <c r="Q215" s="85"/>
      <c r="R215" s="85"/>
      <c r="S215" s="85"/>
      <c r="T215" s="85"/>
      <c r="U215" s="85"/>
      <c r="V215" s="85"/>
      <c r="W215" s="85"/>
      <c r="X215" s="85"/>
    </row>
    <row r="216" ht="12.75" customHeight="1">
      <c r="A216" s="85"/>
      <c r="B216" s="85"/>
      <c r="C216" s="85"/>
      <c r="D216" s="85"/>
      <c r="E216" s="85"/>
      <c r="F216" s="85"/>
      <c r="G216" s="85"/>
      <c r="H216" s="85"/>
      <c r="I216" s="85"/>
      <c r="J216" s="85"/>
      <c r="K216" s="85"/>
      <c r="L216" s="85"/>
      <c r="M216" s="85"/>
      <c r="N216" s="85"/>
      <c r="O216" s="85"/>
      <c r="P216" s="85"/>
      <c r="Q216" s="85"/>
      <c r="R216" s="85"/>
      <c r="S216" s="85"/>
      <c r="T216" s="85"/>
      <c r="U216" s="85"/>
      <c r="V216" s="85"/>
      <c r="W216" s="85"/>
      <c r="X216" s="85"/>
    </row>
    <row r="217" ht="12.75" customHeight="1">
      <c r="A217" s="85"/>
      <c r="B217" s="85"/>
      <c r="C217" s="85"/>
      <c r="D217" s="85"/>
      <c r="E217" s="85"/>
      <c r="F217" s="85"/>
      <c r="G217" s="85"/>
      <c r="H217" s="85"/>
      <c r="I217" s="85"/>
      <c r="J217" s="85"/>
      <c r="K217" s="85"/>
      <c r="L217" s="85"/>
      <c r="M217" s="85"/>
      <c r="N217" s="85"/>
      <c r="O217" s="85"/>
      <c r="P217" s="85"/>
      <c r="Q217" s="85"/>
      <c r="R217" s="85"/>
      <c r="S217" s="85"/>
      <c r="T217" s="85"/>
      <c r="U217" s="85"/>
      <c r="V217" s="85"/>
      <c r="W217" s="85"/>
      <c r="X217" s="85"/>
    </row>
    <row r="218" ht="12.75" customHeight="1">
      <c r="A218" s="85"/>
      <c r="B218" s="85"/>
      <c r="C218" s="85"/>
      <c r="D218" s="85"/>
      <c r="E218" s="85"/>
      <c r="F218" s="85"/>
      <c r="G218" s="85"/>
      <c r="H218" s="85"/>
      <c r="I218" s="85"/>
      <c r="J218" s="85"/>
      <c r="K218" s="85"/>
      <c r="L218" s="85"/>
      <c r="M218" s="85"/>
      <c r="N218" s="85"/>
      <c r="O218" s="85"/>
      <c r="P218" s="85"/>
      <c r="Q218" s="85"/>
      <c r="R218" s="85"/>
      <c r="S218" s="85"/>
      <c r="T218" s="85"/>
      <c r="U218" s="85"/>
      <c r="V218" s="85"/>
      <c r="W218" s="85"/>
      <c r="X218" s="85"/>
    </row>
    <row r="219" ht="12.75" customHeight="1">
      <c r="A219" s="85"/>
      <c r="B219" s="85"/>
      <c r="C219" s="85"/>
      <c r="D219" s="85"/>
      <c r="E219" s="85"/>
      <c r="F219" s="85"/>
      <c r="G219" s="85"/>
      <c r="H219" s="85"/>
      <c r="I219" s="85"/>
      <c r="J219" s="85"/>
      <c r="K219" s="85"/>
      <c r="L219" s="85"/>
      <c r="M219" s="85"/>
      <c r="N219" s="85"/>
      <c r="O219" s="85"/>
      <c r="P219" s="85"/>
      <c r="Q219" s="85"/>
      <c r="R219" s="85"/>
      <c r="S219" s="85"/>
      <c r="T219" s="85"/>
      <c r="U219" s="85"/>
      <c r="V219" s="85"/>
      <c r="W219" s="85"/>
      <c r="X219" s="85"/>
    </row>
    <row r="220" ht="12.75" customHeight="1">
      <c r="A220" s="85"/>
      <c r="B220" s="85"/>
      <c r="C220" s="85"/>
      <c r="D220" s="85"/>
      <c r="E220" s="85"/>
      <c r="F220" s="85"/>
      <c r="G220" s="85"/>
      <c r="H220" s="85"/>
      <c r="I220" s="85"/>
      <c r="J220" s="85"/>
      <c r="K220" s="85"/>
      <c r="L220" s="85"/>
      <c r="M220" s="85"/>
      <c r="N220" s="85"/>
      <c r="O220" s="85"/>
      <c r="P220" s="85"/>
      <c r="Q220" s="85"/>
      <c r="R220" s="85"/>
      <c r="S220" s="85"/>
      <c r="T220" s="85"/>
      <c r="U220" s="85"/>
      <c r="V220" s="85"/>
      <c r="W220" s="85"/>
      <c r="X220" s="85"/>
    </row>
    <row r="221" ht="12.75" customHeight="1">
      <c r="A221" s="85"/>
      <c r="B221" s="85"/>
      <c r="C221" s="85"/>
      <c r="D221" s="85"/>
      <c r="E221" s="85"/>
      <c r="F221" s="85"/>
      <c r="G221" s="85"/>
      <c r="H221" s="85"/>
      <c r="I221" s="85"/>
      <c r="J221" s="85"/>
      <c r="K221" s="85"/>
      <c r="L221" s="85"/>
      <c r="M221" s="85"/>
      <c r="N221" s="85"/>
      <c r="O221" s="85"/>
      <c r="P221" s="85"/>
      <c r="Q221" s="85"/>
      <c r="R221" s="85"/>
      <c r="S221" s="85"/>
      <c r="T221" s="85"/>
      <c r="U221" s="85"/>
      <c r="V221" s="85"/>
      <c r="W221" s="85"/>
      <c r="X221" s="85"/>
    </row>
    <row r="222" ht="12.75" customHeight="1">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row>
    <row r="223" ht="12.75" customHeight="1">
      <c r="A223" s="85"/>
      <c r="B223" s="85"/>
      <c r="C223" s="85"/>
      <c r="D223" s="85"/>
      <c r="E223" s="85"/>
      <c r="F223" s="85"/>
      <c r="G223" s="85"/>
      <c r="H223" s="85"/>
      <c r="I223" s="85"/>
      <c r="J223" s="85"/>
      <c r="K223" s="85"/>
      <c r="L223" s="85"/>
      <c r="M223" s="85"/>
      <c r="N223" s="85"/>
      <c r="O223" s="85"/>
      <c r="P223" s="85"/>
      <c r="Q223" s="85"/>
      <c r="R223" s="85"/>
      <c r="S223" s="85"/>
      <c r="T223" s="85"/>
      <c r="U223" s="85"/>
      <c r="V223" s="85"/>
      <c r="W223" s="85"/>
      <c r="X223" s="85"/>
    </row>
    <row r="224" ht="12.75" customHeight="1">
      <c r="A224" s="85"/>
      <c r="B224" s="85"/>
      <c r="C224" s="85"/>
      <c r="D224" s="85"/>
      <c r="E224" s="85"/>
      <c r="F224" s="85"/>
      <c r="G224" s="85"/>
      <c r="H224" s="85"/>
      <c r="I224" s="85"/>
      <c r="J224" s="85"/>
      <c r="K224" s="85"/>
      <c r="L224" s="85"/>
      <c r="M224" s="85"/>
      <c r="N224" s="85"/>
      <c r="O224" s="85"/>
      <c r="P224" s="85"/>
      <c r="Q224" s="85"/>
      <c r="R224" s="85"/>
      <c r="S224" s="85"/>
      <c r="T224" s="85"/>
      <c r="U224" s="85"/>
      <c r="V224" s="85"/>
      <c r="W224" s="85"/>
      <c r="X224" s="85"/>
    </row>
    <row r="225" ht="12.75" customHeight="1">
      <c r="A225" s="85"/>
      <c r="B225" s="85"/>
      <c r="C225" s="85"/>
      <c r="D225" s="85"/>
      <c r="E225" s="85"/>
      <c r="F225" s="85"/>
      <c r="G225" s="85"/>
      <c r="H225" s="85"/>
      <c r="I225" s="85"/>
      <c r="J225" s="85"/>
      <c r="K225" s="85"/>
      <c r="L225" s="85"/>
      <c r="M225" s="85"/>
      <c r="N225" s="85"/>
      <c r="O225" s="85"/>
      <c r="P225" s="85"/>
      <c r="Q225" s="85"/>
      <c r="R225" s="85"/>
      <c r="S225" s="85"/>
      <c r="T225" s="85"/>
      <c r="U225" s="85"/>
      <c r="V225" s="85"/>
      <c r="W225" s="85"/>
      <c r="X225" s="85"/>
    </row>
    <row r="226" ht="12.75" customHeight="1">
      <c r="A226" s="85"/>
      <c r="B226" s="85"/>
      <c r="C226" s="85"/>
      <c r="D226" s="85"/>
      <c r="E226" s="85"/>
      <c r="F226" s="85"/>
      <c r="G226" s="85"/>
      <c r="H226" s="85"/>
      <c r="I226" s="85"/>
      <c r="J226" s="85"/>
      <c r="K226" s="85"/>
      <c r="L226" s="85"/>
      <c r="M226" s="85"/>
      <c r="N226" s="85"/>
      <c r="O226" s="85"/>
      <c r="P226" s="85"/>
      <c r="Q226" s="85"/>
      <c r="R226" s="85"/>
      <c r="S226" s="85"/>
      <c r="T226" s="85"/>
      <c r="U226" s="85"/>
      <c r="V226" s="85"/>
      <c r="W226" s="85"/>
      <c r="X226" s="85"/>
    </row>
    <row r="227" ht="12.75" customHeight="1">
      <c r="A227" s="85"/>
      <c r="B227" s="85"/>
      <c r="C227" s="85"/>
      <c r="D227" s="85"/>
      <c r="E227" s="85"/>
      <c r="F227" s="85"/>
      <c r="G227" s="85"/>
      <c r="H227" s="85"/>
      <c r="I227" s="85"/>
      <c r="J227" s="85"/>
      <c r="K227" s="85"/>
      <c r="L227" s="85"/>
      <c r="M227" s="85"/>
      <c r="N227" s="85"/>
      <c r="O227" s="85"/>
      <c r="P227" s="85"/>
      <c r="Q227" s="85"/>
      <c r="R227" s="85"/>
      <c r="S227" s="85"/>
      <c r="T227" s="85"/>
      <c r="U227" s="85"/>
      <c r="V227" s="85"/>
      <c r="W227" s="85"/>
      <c r="X227" s="85"/>
    </row>
    <row r="228" ht="12.75" customHeight="1">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row>
    <row r="229" ht="12.75" customHeight="1">
      <c r="A229" s="85"/>
      <c r="B229" s="85"/>
      <c r="C229" s="85"/>
      <c r="D229" s="85"/>
      <c r="E229" s="85"/>
      <c r="F229" s="85"/>
      <c r="G229" s="85"/>
      <c r="H229" s="85"/>
      <c r="I229" s="85"/>
      <c r="J229" s="85"/>
      <c r="K229" s="85"/>
      <c r="L229" s="85"/>
      <c r="M229" s="85"/>
      <c r="N229" s="85"/>
      <c r="O229" s="85"/>
      <c r="P229" s="85"/>
      <c r="Q229" s="85"/>
      <c r="R229" s="85"/>
      <c r="S229" s="85"/>
      <c r="T229" s="85"/>
      <c r="U229" s="85"/>
      <c r="V229" s="85"/>
      <c r="W229" s="85"/>
      <c r="X229" s="85"/>
    </row>
    <row r="230" ht="12.75" customHeight="1">
      <c r="A230" s="85"/>
      <c r="B230" s="85"/>
      <c r="C230" s="85"/>
      <c r="D230" s="85"/>
      <c r="E230" s="85"/>
      <c r="F230" s="85"/>
      <c r="G230" s="85"/>
      <c r="H230" s="85"/>
      <c r="I230" s="85"/>
      <c r="J230" s="85"/>
      <c r="K230" s="85"/>
      <c r="L230" s="85"/>
      <c r="M230" s="85"/>
      <c r="N230" s="85"/>
      <c r="O230" s="85"/>
      <c r="P230" s="85"/>
      <c r="Q230" s="85"/>
      <c r="R230" s="85"/>
      <c r="S230" s="85"/>
      <c r="T230" s="85"/>
      <c r="U230" s="85"/>
      <c r="V230" s="85"/>
      <c r="W230" s="85"/>
      <c r="X230" s="85"/>
    </row>
    <row r="231" ht="12.75" customHeight="1">
      <c r="A231" s="85"/>
      <c r="B231" s="85"/>
      <c r="C231" s="85"/>
      <c r="D231" s="85"/>
      <c r="E231" s="85"/>
      <c r="F231" s="85"/>
      <c r="G231" s="85"/>
      <c r="H231" s="85"/>
      <c r="I231" s="85"/>
      <c r="J231" s="85"/>
      <c r="K231" s="85"/>
      <c r="L231" s="85"/>
      <c r="M231" s="85"/>
      <c r="N231" s="85"/>
      <c r="O231" s="85"/>
      <c r="P231" s="85"/>
      <c r="Q231" s="85"/>
      <c r="R231" s="85"/>
      <c r="S231" s="85"/>
      <c r="T231" s="85"/>
      <c r="U231" s="85"/>
      <c r="V231" s="85"/>
      <c r="W231" s="85"/>
      <c r="X231" s="85"/>
    </row>
    <row r="232" ht="12.75" customHeight="1">
      <c r="A232" s="85"/>
      <c r="B232" s="85"/>
      <c r="C232" s="85"/>
      <c r="D232" s="85"/>
      <c r="E232" s="85"/>
      <c r="F232" s="85"/>
      <c r="G232" s="85"/>
      <c r="H232" s="85"/>
      <c r="I232" s="85"/>
      <c r="J232" s="85"/>
      <c r="K232" s="85"/>
      <c r="L232" s="85"/>
      <c r="M232" s="85"/>
      <c r="N232" s="85"/>
      <c r="O232" s="85"/>
      <c r="P232" s="85"/>
      <c r="Q232" s="85"/>
      <c r="R232" s="85"/>
      <c r="S232" s="85"/>
      <c r="T232" s="85"/>
      <c r="U232" s="85"/>
      <c r="V232" s="85"/>
      <c r="W232" s="85"/>
      <c r="X232" s="85"/>
    </row>
    <row r="233" ht="12.75" customHeight="1">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row>
    <row r="234" ht="12.75" customHeight="1">
      <c r="A234" s="85"/>
      <c r="B234" s="85"/>
      <c r="C234" s="85"/>
      <c r="D234" s="85"/>
      <c r="E234" s="85"/>
      <c r="F234" s="85"/>
      <c r="G234" s="85"/>
      <c r="H234" s="85"/>
      <c r="I234" s="85"/>
      <c r="J234" s="85"/>
      <c r="K234" s="85"/>
      <c r="L234" s="85"/>
      <c r="M234" s="85"/>
      <c r="N234" s="85"/>
      <c r="O234" s="85"/>
      <c r="P234" s="85"/>
      <c r="Q234" s="85"/>
      <c r="R234" s="85"/>
      <c r="S234" s="85"/>
      <c r="T234" s="85"/>
      <c r="U234" s="85"/>
      <c r="V234" s="85"/>
      <c r="W234" s="85"/>
      <c r="X234" s="85"/>
    </row>
    <row r="235" ht="12.75" customHeight="1">
      <c r="A235" s="85"/>
      <c r="B235" s="85"/>
      <c r="C235" s="85"/>
      <c r="D235" s="85"/>
      <c r="E235" s="85"/>
      <c r="F235" s="85"/>
      <c r="G235" s="85"/>
      <c r="H235" s="85"/>
      <c r="I235" s="85"/>
      <c r="J235" s="85"/>
      <c r="K235" s="85"/>
      <c r="L235" s="85"/>
      <c r="M235" s="85"/>
      <c r="N235" s="85"/>
      <c r="O235" s="85"/>
      <c r="P235" s="85"/>
      <c r="Q235" s="85"/>
      <c r="R235" s="85"/>
      <c r="S235" s="85"/>
      <c r="T235" s="85"/>
      <c r="U235" s="85"/>
      <c r="V235" s="85"/>
      <c r="W235" s="85"/>
      <c r="X235" s="85"/>
    </row>
    <row r="236" ht="12.75" customHeight="1">
      <c r="A236" s="85"/>
      <c r="B236" s="85"/>
      <c r="C236" s="85"/>
      <c r="D236" s="85"/>
      <c r="E236" s="85"/>
      <c r="F236" s="85"/>
      <c r="G236" s="85"/>
      <c r="H236" s="85"/>
      <c r="I236" s="85"/>
      <c r="J236" s="85"/>
      <c r="K236" s="85"/>
      <c r="L236" s="85"/>
      <c r="M236" s="85"/>
      <c r="N236" s="85"/>
      <c r="O236" s="85"/>
      <c r="P236" s="85"/>
      <c r="Q236" s="85"/>
      <c r="R236" s="85"/>
      <c r="S236" s="85"/>
      <c r="T236" s="85"/>
      <c r="U236" s="85"/>
      <c r="V236" s="85"/>
      <c r="W236" s="85"/>
      <c r="X236" s="85"/>
    </row>
    <row r="237" ht="12.75" customHeight="1">
      <c r="A237" s="85"/>
      <c r="B237" s="85"/>
      <c r="C237" s="85"/>
      <c r="D237" s="85"/>
      <c r="E237" s="85"/>
      <c r="F237" s="85"/>
      <c r="G237" s="85"/>
      <c r="H237" s="85"/>
      <c r="I237" s="85"/>
      <c r="J237" s="85"/>
      <c r="K237" s="85"/>
      <c r="L237" s="85"/>
      <c r="M237" s="85"/>
      <c r="N237" s="85"/>
      <c r="O237" s="85"/>
      <c r="P237" s="85"/>
      <c r="Q237" s="85"/>
      <c r="R237" s="85"/>
      <c r="S237" s="85"/>
      <c r="T237" s="85"/>
      <c r="U237" s="85"/>
      <c r="V237" s="85"/>
      <c r="W237" s="85"/>
      <c r="X237" s="85"/>
    </row>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M4:R4"/>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43"/>
    <col customWidth="1" min="3" max="3" width="35.71"/>
    <col customWidth="1" min="4" max="4" width="13.43"/>
    <col customWidth="1" min="5" max="5" width="1.43"/>
    <col customWidth="1" min="6" max="6" width="13.43"/>
    <col customWidth="1" min="7" max="7" width="1.43"/>
    <col customWidth="1" min="8" max="8" width="13.43"/>
    <col customWidth="1" min="9" max="9" width="1.43"/>
    <col customWidth="1" min="10" max="10" width="14.57"/>
    <col customWidth="1" min="11" max="16" width="8.0"/>
    <col customWidth="1" min="17" max="20" width="7.57"/>
    <col customWidth="1" min="21" max="26" width="15.14"/>
  </cols>
  <sheetData>
    <row r="1" ht="23.25" customHeight="1">
      <c r="A1" s="82" t="s">
        <v>199</v>
      </c>
      <c r="B1" s="83"/>
      <c r="C1" s="83"/>
      <c r="D1" s="83"/>
      <c r="E1" s="83"/>
      <c r="F1" s="83"/>
      <c r="G1" s="84"/>
      <c r="H1" s="84"/>
      <c r="I1" s="84"/>
      <c r="J1" s="136"/>
      <c r="K1" s="136"/>
      <c r="L1" s="136"/>
      <c r="M1" s="136"/>
      <c r="N1" s="136"/>
      <c r="O1" s="136"/>
      <c r="P1" s="136"/>
      <c r="Q1" s="85"/>
      <c r="R1" s="85"/>
      <c r="S1" s="85"/>
      <c r="T1" s="85"/>
    </row>
    <row r="2" ht="12.75" customHeight="1">
      <c r="A2" s="86" t="s">
        <v>5</v>
      </c>
      <c r="B2" s="85"/>
      <c r="C2" s="85"/>
      <c r="D2" s="85"/>
      <c r="E2" s="85"/>
      <c r="F2" s="85"/>
      <c r="G2" s="85"/>
      <c r="H2" s="85"/>
      <c r="I2" s="85"/>
      <c r="J2" s="85"/>
      <c r="K2" s="85"/>
      <c r="L2" s="85"/>
      <c r="M2" s="85"/>
      <c r="N2" s="85"/>
      <c r="O2" s="85"/>
      <c r="P2" s="85"/>
      <c r="Q2" s="85"/>
      <c r="R2" s="85"/>
      <c r="S2" s="85"/>
      <c r="T2" s="85"/>
    </row>
    <row r="3" ht="12.75" customHeight="1">
      <c r="A3" s="87"/>
      <c r="B3" s="85"/>
      <c r="C3" s="85"/>
      <c r="D3" s="137" t="s">
        <v>200</v>
      </c>
      <c r="E3" s="85"/>
      <c r="F3" s="137" t="s">
        <v>201</v>
      </c>
      <c r="G3" s="85"/>
      <c r="H3" s="138"/>
      <c r="I3" s="138"/>
      <c r="J3" s="138"/>
      <c r="K3" s="85"/>
      <c r="L3" s="138"/>
      <c r="M3" s="138"/>
      <c r="N3" s="138"/>
      <c r="O3" s="138"/>
      <c r="P3" s="138"/>
      <c r="Q3" s="85"/>
      <c r="R3" s="85"/>
      <c r="S3" s="85"/>
      <c r="T3" s="85"/>
    </row>
    <row r="4" ht="12.75" customHeight="1">
      <c r="A4" s="87"/>
      <c r="B4" s="85"/>
      <c r="C4" s="85"/>
      <c r="D4" s="139" t="s">
        <v>202</v>
      </c>
      <c r="E4" s="85"/>
      <c r="F4" s="139" t="s">
        <v>202</v>
      </c>
      <c r="G4" s="140"/>
      <c r="H4" s="139" t="s">
        <v>203</v>
      </c>
      <c r="I4" s="141"/>
      <c r="J4" s="85"/>
      <c r="K4" s="85"/>
      <c r="L4" s="138"/>
      <c r="M4" s="138"/>
      <c r="N4" s="138"/>
      <c r="O4" s="85"/>
      <c r="P4" s="85"/>
      <c r="Q4" s="85"/>
      <c r="R4" s="85"/>
    </row>
    <row r="5" ht="12.75" customHeight="1">
      <c r="A5" s="85"/>
      <c r="B5" s="85"/>
      <c r="C5" s="85"/>
      <c r="D5" s="88" t="s">
        <v>173</v>
      </c>
      <c r="E5" s="85"/>
      <c r="F5" s="88" t="s">
        <v>173</v>
      </c>
      <c r="G5" s="138"/>
      <c r="H5" s="88" t="s">
        <v>204</v>
      </c>
      <c r="I5" s="138"/>
      <c r="J5" s="85"/>
      <c r="K5" s="85"/>
      <c r="L5" s="142"/>
      <c r="M5" s="142"/>
      <c r="N5" s="142"/>
      <c r="O5" s="85"/>
      <c r="P5" s="85"/>
      <c r="Q5" s="85"/>
      <c r="R5" s="85"/>
    </row>
    <row r="6" ht="4.5" customHeight="1">
      <c r="A6" s="99"/>
      <c r="B6" s="85"/>
      <c r="C6" s="85"/>
      <c r="D6" s="100"/>
      <c r="E6" s="85"/>
      <c r="F6" s="100"/>
      <c r="G6" s="100"/>
      <c r="H6" s="100"/>
      <c r="I6" s="100"/>
      <c r="J6" s="85"/>
      <c r="K6" s="85"/>
      <c r="L6" s="143"/>
      <c r="M6" s="143"/>
      <c r="N6" s="85"/>
      <c r="O6" s="85"/>
      <c r="P6" s="85"/>
      <c r="Q6" s="85"/>
      <c r="R6" s="85"/>
    </row>
    <row r="7" ht="12.75" customHeight="1">
      <c r="A7" s="85"/>
      <c r="B7" s="85" t="s">
        <v>205</v>
      </c>
      <c r="C7" s="85"/>
      <c r="D7" s="144">
        <f>+DCF!J6</f>
        <v>45412966.5</v>
      </c>
      <c r="E7" s="85"/>
      <c r="F7" s="144">
        <f>+D7</f>
        <v>45412966.5</v>
      </c>
      <c r="G7" s="144"/>
      <c r="H7" s="144"/>
      <c r="I7" s="144"/>
      <c r="J7" s="85"/>
      <c r="K7" s="85"/>
      <c r="L7" s="143"/>
      <c r="M7" s="143"/>
      <c r="N7" s="143"/>
      <c r="O7" s="85"/>
      <c r="P7" s="85"/>
      <c r="Q7" s="85"/>
      <c r="R7" s="85"/>
    </row>
    <row r="8" ht="12.75" customHeight="1">
      <c r="A8" s="85"/>
      <c r="B8" s="85" t="s">
        <v>206</v>
      </c>
      <c r="C8" s="85"/>
      <c r="D8" s="145">
        <v>3.8</v>
      </c>
      <c r="E8" s="145"/>
      <c r="F8" s="145">
        <v>2.0</v>
      </c>
      <c r="G8" s="144"/>
      <c r="H8" s="144"/>
      <c r="I8" s="144"/>
      <c r="J8" s="85"/>
      <c r="K8" s="85"/>
      <c r="L8" s="143"/>
      <c r="M8" s="143"/>
      <c r="N8" s="143"/>
      <c r="O8" s="85"/>
      <c r="P8" s="85"/>
      <c r="Q8" s="85"/>
      <c r="R8" s="85"/>
    </row>
    <row r="9" ht="12.75" customHeight="1">
      <c r="A9" s="85"/>
      <c r="B9" s="85" t="s">
        <v>207</v>
      </c>
      <c r="C9" s="85"/>
      <c r="D9" s="146">
        <f>+D7*D8</f>
        <v>172569272.7</v>
      </c>
      <c r="E9" s="147"/>
      <c r="F9" s="146">
        <f>+F7*F8</f>
        <v>90825933.01</v>
      </c>
      <c r="G9" s="144"/>
      <c r="H9" s="144"/>
      <c r="I9" s="144"/>
      <c r="J9" s="85"/>
      <c r="K9" s="85"/>
      <c r="L9" s="143"/>
      <c r="M9" s="143"/>
      <c r="N9" s="143"/>
      <c r="O9" s="85"/>
      <c r="P9" s="85"/>
      <c r="Q9" s="85"/>
      <c r="R9" s="85"/>
    </row>
    <row r="10" ht="12.75" customHeight="1">
      <c r="A10" s="85"/>
      <c r="B10" s="85"/>
      <c r="C10" s="85"/>
      <c r="D10" s="144"/>
      <c r="E10" s="85"/>
      <c r="F10" s="144"/>
      <c r="G10" s="144"/>
      <c r="H10" s="144"/>
      <c r="I10" s="144"/>
      <c r="J10" s="85"/>
      <c r="K10" s="85"/>
      <c r="L10" s="143"/>
      <c r="M10" s="143"/>
      <c r="N10" s="143"/>
      <c r="O10" s="85"/>
      <c r="P10" s="85"/>
      <c r="Q10" s="85"/>
      <c r="R10" s="85"/>
    </row>
    <row r="11" ht="12.75" customHeight="1">
      <c r="A11" s="99"/>
      <c r="B11" s="85" t="s">
        <v>110</v>
      </c>
      <c r="C11" s="85"/>
      <c r="D11" s="148">
        <f>+DCF!J10</f>
        <v>22581500.61</v>
      </c>
      <c r="E11" s="85"/>
      <c r="F11" s="144">
        <f>+D11</f>
        <v>22581500.61</v>
      </c>
      <c r="G11" s="148"/>
      <c r="H11" s="148"/>
      <c r="I11" s="144"/>
      <c r="J11" s="85"/>
      <c r="K11" s="85"/>
      <c r="L11" s="143"/>
      <c r="M11" s="143"/>
      <c r="N11" s="85"/>
      <c r="O11" s="85"/>
      <c r="P11" s="85"/>
      <c r="Q11" s="85"/>
      <c r="R11" s="85"/>
    </row>
    <row r="12" ht="12.75" customHeight="1">
      <c r="A12" s="99"/>
      <c r="B12" s="85" t="s">
        <v>208</v>
      </c>
      <c r="C12" s="85"/>
      <c r="D12" s="145">
        <v>12.4</v>
      </c>
      <c r="E12" s="85"/>
      <c r="F12" s="145">
        <v>13.0</v>
      </c>
      <c r="G12" s="149"/>
      <c r="H12" s="149"/>
      <c r="I12" s="150"/>
      <c r="J12" s="85"/>
      <c r="K12" s="85"/>
      <c r="L12" s="143"/>
      <c r="M12" s="143"/>
      <c r="N12" s="85"/>
      <c r="O12" s="85"/>
      <c r="P12" s="85"/>
      <c r="Q12" s="85"/>
      <c r="R12" s="85"/>
    </row>
    <row r="13" ht="12.75" customHeight="1">
      <c r="A13" s="85"/>
      <c r="B13" s="85" t="s">
        <v>207</v>
      </c>
      <c r="C13" s="85"/>
      <c r="D13" s="151">
        <f>+D11*D12</f>
        <v>280010607.6</v>
      </c>
      <c r="E13" s="85"/>
      <c r="F13" s="151">
        <f>+F11*F12</f>
        <v>293559508</v>
      </c>
      <c r="G13" s="148"/>
      <c r="H13" s="148">
        <f>+DCF!J34</f>
        <v>80468617.42</v>
      </c>
      <c r="I13" s="144"/>
      <c r="J13" s="85"/>
      <c r="K13" s="85"/>
      <c r="L13" s="143"/>
      <c r="M13" s="143"/>
      <c r="N13" s="143"/>
      <c r="O13" s="85"/>
      <c r="P13" s="85"/>
      <c r="Q13" s="85"/>
      <c r="R13" s="85"/>
    </row>
    <row r="14" ht="12.75" customHeight="1">
      <c r="A14" s="85"/>
      <c r="B14" s="85"/>
      <c r="C14" s="85"/>
      <c r="D14" s="144"/>
      <c r="E14" s="85"/>
      <c r="F14" s="144"/>
      <c r="G14" s="144"/>
      <c r="H14" s="144"/>
      <c r="I14" s="144"/>
      <c r="J14" s="85"/>
      <c r="K14" s="85"/>
      <c r="L14" s="143"/>
      <c r="M14" s="143"/>
      <c r="N14" s="143"/>
      <c r="O14" s="85"/>
      <c r="P14" s="85"/>
      <c r="Q14" s="85"/>
      <c r="R14" s="85"/>
    </row>
    <row r="15" ht="12.75" customHeight="1">
      <c r="A15" s="85"/>
      <c r="B15" s="85" t="s">
        <v>209</v>
      </c>
      <c r="C15" s="85"/>
      <c r="D15" s="152">
        <f>+AVERAGE(D13,D9)</f>
        <v>226289940.2</v>
      </c>
      <c r="E15" s="85"/>
      <c r="F15" s="152">
        <f>+AVERAGE(F13,F9)</f>
        <v>192192720.5</v>
      </c>
      <c r="G15" s="144"/>
      <c r="H15" s="146">
        <f>+H13</f>
        <v>80468617.42</v>
      </c>
      <c r="I15" s="144"/>
      <c r="J15" s="85"/>
      <c r="K15" s="85"/>
      <c r="L15" s="143"/>
      <c r="M15" s="143"/>
      <c r="N15" s="143"/>
      <c r="O15" s="85"/>
      <c r="P15" s="85"/>
      <c r="Q15" s="85"/>
      <c r="R15" s="85"/>
    </row>
    <row r="16" ht="12.75" customHeight="1">
      <c r="A16" s="85"/>
      <c r="B16" s="85"/>
      <c r="C16" s="85"/>
      <c r="D16" s="144"/>
      <c r="E16" s="85"/>
      <c r="F16" s="144"/>
      <c r="G16" s="144"/>
      <c r="H16" s="144"/>
      <c r="I16" s="144"/>
      <c r="J16" s="85"/>
      <c r="K16" s="85"/>
      <c r="L16" s="143"/>
      <c r="M16" s="143"/>
      <c r="N16" s="143"/>
      <c r="O16" s="85"/>
      <c r="P16" s="85"/>
      <c r="Q16" s="85"/>
      <c r="R16" s="85"/>
    </row>
    <row r="17" ht="12.75" customHeight="1">
      <c r="A17" s="85"/>
      <c r="B17" s="85" t="s">
        <v>210</v>
      </c>
      <c r="C17" s="85"/>
      <c r="D17" s="109">
        <f>+D32</f>
        <v>107739585.8</v>
      </c>
      <c r="E17" s="85"/>
      <c r="F17" s="109">
        <f>+F32</f>
        <v>91505455.69</v>
      </c>
      <c r="G17" s="144"/>
      <c r="H17" s="144"/>
      <c r="I17" s="144"/>
      <c r="J17" s="85"/>
      <c r="K17" s="85"/>
      <c r="L17" s="143"/>
      <c r="M17" s="143"/>
      <c r="N17" s="143"/>
      <c r="O17" s="85"/>
      <c r="P17" s="85"/>
      <c r="Q17" s="85"/>
      <c r="R17" s="85"/>
    </row>
    <row r="18" ht="12.75" customHeight="1">
      <c r="A18" s="85"/>
      <c r="B18" s="85"/>
      <c r="C18" s="85"/>
      <c r="D18" s="85"/>
      <c r="E18" s="85"/>
      <c r="F18" s="144"/>
      <c r="G18" s="144"/>
      <c r="H18" s="144"/>
      <c r="I18" s="144"/>
      <c r="J18" s="85"/>
      <c r="K18" s="85"/>
      <c r="L18" s="143"/>
      <c r="M18" s="143"/>
      <c r="N18" s="143"/>
      <c r="O18" s="85"/>
      <c r="P18" s="85"/>
      <c r="Q18" s="85"/>
      <c r="R18" s="85"/>
    </row>
    <row r="19" ht="12.75" customHeight="1">
      <c r="A19" s="85"/>
      <c r="B19" s="85" t="s">
        <v>211</v>
      </c>
      <c r="C19" s="85"/>
      <c r="D19" s="153">
        <v>0.3</v>
      </c>
      <c r="E19" s="85"/>
      <c r="F19" s="153">
        <v>0.2</v>
      </c>
      <c r="G19" s="154"/>
      <c r="H19" s="155">
        <f>1-D19-F19</f>
        <v>0.5</v>
      </c>
      <c r="I19" s="144"/>
      <c r="J19" s="85"/>
      <c r="K19" s="85"/>
      <c r="L19" s="143"/>
      <c r="M19" s="143"/>
      <c r="N19" s="143"/>
      <c r="O19" s="85"/>
      <c r="P19" s="85"/>
      <c r="Q19" s="85"/>
      <c r="R19" s="85"/>
    </row>
    <row r="20" ht="12.75" customHeight="1">
      <c r="A20" s="85"/>
      <c r="B20" s="85"/>
      <c r="C20" s="85"/>
      <c r="D20" s="144"/>
      <c r="E20" s="85"/>
      <c r="F20" s="144"/>
      <c r="G20" s="144"/>
      <c r="H20" s="144"/>
      <c r="I20" s="144"/>
      <c r="J20" s="85"/>
      <c r="K20" s="85"/>
      <c r="L20" s="143"/>
      <c r="M20" s="143"/>
      <c r="N20" s="143"/>
      <c r="O20" s="85"/>
      <c r="P20" s="85"/>
      <c r="Q20" s="85"/>
      <c r="R20" s="85"/>
    </row>
    <row r="21" ht="12.75" customHeight="1">
      <c r="A21" s="85"/>
      <c r="B21" s="85" t="s">
        <v>212</v>
      </c>
      <c r="C21" s="85"/>
      <c r="D21" s="146">
        <f>+D17*D19</f>
        <v>32321875.73</v>
      </c>
      <c r="E21" s="85"/>
      <c r="F21" s="146">
        <f>+F17*F19</f>
        <v>18301091.14</v>
      </c>
      <c r="G21" s="146"/>
      <c r="H21" s="146">
        <f>+H13*H19</f>
        <v>40234308.71</v>
      </c>
      <c r="I21" s="144"/>
      <c r="J21" s="85"/>
      <c r="K21" s="85"/>
      <c r="L21" s="143"/>
      <c r="M21" s="143"/>
      <c r="N21" s="143"/>
      <c r="O21" s="85"/>
      <c r="P21" s="85"/>
      <c r="Q21" s="85"/>
      <c r="R21" s="85"/>
    </row>
    <row r="22" ht="12.75" customHeight="1">
      <c r="A22" s="85"/>
      <c r="B22" s="85"/>
      <c r="C22" s="85"/>
      <c r="D22" s="85"/>
      <c r="E22" s="85"/>
      <c r="F22" s="144"/>
      <c r="G22" s="144"/>
      <c r="H22" s="144"/>
      <c r="I22" s="144"/>
      <c r="J22" s="85"/>
      <c r="K22" s="85"/>
      <c r="L22" s="143"/>
      <c r="M22" s="143"/>
      <c r="N22" s="143"/>
      <c r="O22" s="85"/>
      <c r="P22" s="85"/>
      <c r="Q22" s="85"/>
      <c r="R22" s="85"/>
    </row>
    <row r="23" ht="12.75" customHeight="1">
      <c r="A23" s="99"/>
      <c r="B23" s="156" t="s">
        <v>204</v>
      </c>
      <c r="C23" s="157"/>
      <c r="D23" s="157"/>
      <c r="E23" s="157"/>
      <c r="F23" s="157"/>
      <c r="G23" s="157"/>
      <c r="H23" s="158">
        <f>+SUM(D21:H21)</f>
        <v>90857275.58</v>
      </c>
      <c r="I23" s="159"/>
      <c r="J23" s="95"/>
      <c r="K23" s="85"/>
      <c r="L23" s="85"/>
      <c r="M23" s="85"/>
      <c r="N23" s="85"/>
      <c r="O23" s="85"/>
      <c r="P23" s="85"/>
      <c r="Q23" s="85"/>
      <c r="R23" s="85"/>
      <c r="S23" s="85"/>
      <c r="T23" s="85"/>
    </row>
    <row r="24" ht="12.75" customHeight="1">
      <c r="A24" s="99"/>
      <c r="B24" s="85"/>
      <c r="C24" s="160"/>
      <c r="D24" s="160"/>
      <c r="E24" s="160"/>
      <c r="F24" s="85"/>
      <c r="G24" s="85"/>
      <c r="H24" s="159"/>
      <c r="I24" s="159"/>
      <c r="J24" s="95"/>
      <c r="K24" s="85"/>
      <c r="L24" s="85"/>
      <c r="M24" s="85"/>
      <c r="N24" s="85"/>
      <c r="O24" s="85"/>
      <c r="P24" s="85"/>
      <c r="Q24" s="85"/>
      <c r="R24" s="85"/>
      <c r="S24" s="85"/>
      <c r="T24" s="85"/>
    </row>
    <row r="25" ht="18.75" customHeight="1">
      <c r="A25" s="132" t="s">
        <v>196</v>
      </c>
      <c r="B25" s="83"/>
      <c r="C25" s="83"/>
      <c r="D25" s="83"/>
      <c r="E25" s="83"/>
      <c r="F25" s="83"/>
      <c r="G25" s="83"/>
      <c r="H25" s="83"/>
      <c r="I25" s="83"/>
      <c r="J25" s="85"/>
      <c r="K25" s="85"/>
      <c r="L25" s="85"/>
      <c r="M25" s="85"/>
      <c r="N25" s="85"/>
      <c r="O25" s="85"/>
      <c r="P25" s="85"/>
      <c r="Q25" s="85"/>
      <c r="R25" s="85"/>
      <c r="S25" s="85"/>
      <c r="T25" s="85"/>
    </row>
    <row r="26" ht="12.75" customHeight="1">
      <c r="A26" s="147" t="s">
        <v>197</v>
      </c>
      <c r="B26" s="147" t="s">
        <v>213</v>
      </c>
      <c r="C26" s="85"/>
      <c r="D26" s="85"/>
      <c r="E26" s="85"/>
      <c r="F26" s="85"/>
      <c r="G26" s="85"/>
      <c r="H26" s="85"/>
      <c r="I26" s="85"/>
      <c r="J26" s="85"/>
      <c r="K26" s="85"/>
      <c r="L26" s="85"/>
      <c r="M26" s="85"/>
      <c r="N26" s="85"/>
      <c r="O26" s="85"/>
      <c r="P26" s="85"/>
      <c r="Q26" s="85"/>
      <c r="R26" s="85"/>
      <c r="S26" s="85"/>
      <c r="T26" s="85"/>
    </row>
    <row r="27" ht="12.75" customHeight="1">
      <c r="A27" s="147" t="s">
        <v>214</v>
      </c>
      <c r="B27" s="161" t="s">
        <v>215</v>
      </c>
      <c r="C27" s="85"/>
      <c r="D27" s="85"/>
      <c r="E27" s="85"/>
      <c r="F27" s="85"/>
      <c r="G27" s="85"/>
      <c r="H27" s="85"/>
      <c r="I27" s="85"/>
      <c r="J27" s="85"/>
      <c r="K27" s="85"/>
      <c r="L27" s="85"/>
      <c r="M27" s="85"/>
      <c r="N27" s="85"/>
      <c r="O27" s="85"/>
      <c r="P27" s="85"/>
      <c r="Q27" s="85"/>
      <c r="R27" s="85"/>
      <c r="S27" s="85"/>
      <c r="T27" s="85"/>
    </row>
    <row r="28" ht="12.75" customHeight="1">
      <c r="A28" s="147" t="s">
        <v>216</v>
      </c>
      <c r="B28" s="13" t="s">
        <v>217</v>
      </c>
      <c r="P28" s="85"/>
      <c r="Q28" s="85"/>
      <c r="R28" s="85"/>
      <c r="S28" s="85"/>
      <c r="T28" s="85"/>
    </row>
    <row r="29" ht="12.75" customHeight="1">
      <c r="A29" s="85"/>
      <c r="C29" s="13" t="s">
        <v>218</v>
      </c>
      <c r="D29" s="162">
        <v>5.0</v>
      </c>
      <c r="F29" s="112">
        <v>5.0</v>
      </c>
      <c r="P29" s="85"/>
      <c r="Q29" s="85"/>
      <c r="R29" s="85"/>
      <c r="S29" s="85"/>
      <c r="T29" s="85"/>
    </row>
    <row r="30" ht="12.75" customHeight="1">
      <c r="A30" s="85"/>
      <c r="C30" s="13" t="s">
        <v>219</v>
      </c>
      <c r="D30" s="112">
        <f>(1+$D$31)^D29</f>
        <v>2.100341658</v>
      </c>
      <c r="F30" s="112">
        <f>(1+$D$31)^F29</f>
        <v>2.100341658</v>
      </c>
      <c r="P30" s="85"/>
      <c r="Q30" s="85"/>
      <c r="R30" s="85"/>
      <c r="S30" s="85"/>
      <c r="T30" s="85"/>
    </row>
    <row r="31" ht="12.75" customHeight="1">
      <c r="A31" s="85"/>
      <c r="C31" s="85" t="s">
        <v>192</v>
      </c>
      <c r="D31" s="163">
        <f>+DCF!D32</f>
        <v>0.16</v>
      </c>
      <c r="E31" s="163"/>
      <c r="F31" s="164">
        <f>+D31</f>
        <v>0.16</v>
      </c>
      <c r="P31" s="85"/>
      <c r="Q31" s="85"/>
      <c r="R31" s="85"/>
      <c r="S31" s="85"/>
      <c r="T31" s="85"/>
    </row>
    <row r="32" ht="12.75" customHeight="1">
      <c r="C32" s="13" t="s">
        <v>220</v>
      </c>
      <c r="D32" s="107">
        <f>D15/D30</f>
        <v>107739585.8</v>
      </c>
      <c r="F32" s="107">
        <f>F15/F30</f>
        <v>91505455.69</v>
      </c>
      <c r="P32" s="85"/>
      <c r="Q32" s="85"/>
      <c r="R32" s="85"/>
      <c r="S32" s="85"/>
      <c r="T32" s="85"/>
    </row>
    <row r="33" ht="12.75" customHeight="1">
      <c r="A33" s="85"/>
      <c r="P33" s="85"/>
      <c r="Q33" s="85"/>
      <c r="R33" s="85"/>
      <c r="S33" s="85"/>
      <c r="T33" s="85"/>
    </row>
    <row r="34" ht="12.75" customHeight="1">
      <c r="A34" s="85"/>
      <c r="P34" s="85"/>
      <c r="Q34" s="85"/>
      <c r="R34" s="85"/>
      <c r="S34" s="85"/>
      <c r="T34" s="85"/>
    </row>
    <row r="35" ht="12.75" customHeight="1">
      <c r="A35" s="85"/>
      <c r="P35" s="85"/>
      <c r="Q35" s="85"/>
      <c r="R35" s="85"/>
      <c r="S35" s="85"/>
      <c r="T35" s="85"/>
    </row>
    <row r="36" ht="12.75" customHeight="1">
      <c r="A36" s="85"/>
      <c r="P36" s="85"/>
      <c r="Q36" s="85"/>
      <c r="R36" s="85"/>
      <c r="S36" s="85"/>
      <c r="T36" s="85"/>
    </row>
    <row r="37" ht="12.75" customHeight="1">
      <c r="A37" s="85"/>
      <c r="P37" s="85"/>
      <c r="Q37" s="85"/>
      <c r="R37" s="85"/>
      <c r="S37" s="85"/>
      <c r="T37" s="85"/>
    </row>
    <row r="38" ht="12.75" customHeight="1">
      <c r="A38" s="85"/>
      <c r="P38" s="85"/>
      <c r="Q38" s="85"/>
      <c r="R38" s="85"/>
      <c r="S38" s="85"/>
      <c r="T38" s="85"/>
    </row>
    <row r="39" ht="12.75" customHeight="1">
      <c r="A39" s="85"/>
      <c r="P39" s="85"/>
      <c r="Q39" s="85"/>
      <c r="R39" s="85"/>
      <c r="S39" s="85"/>
      <c r="T39" s="85"/>
    </row>
    <row r="40" ht="12.75" customHeight="1">
      <c r="A40" s="85"/>
      <c r="P40" s="85"/>
      <c r="Q40" s="85"/>
      <c r="R40" s="85"/>
      <c r="S40" s="85"/>
      <c r="T40" s="85"/>
    </row>
    <row r="41" ht="12.75" customHeight="1">
      <c r="A41" s="85"/>
      <c r="P41" s="85"/>
      <c r="Q41" s="85"/>
      <c r="R41" s="85"/>
      <c r="S41" s="85"/>
      <c r="T41" s="85"/>
    </row>
    <row r="42" ht="12.75" customHeight="1">
      <c r="A42" s="85"/>
      <c r="P42" s="85"/>
      <c r="Q42" s="85"/>
      <c r="R42" s="85"/>
      <c r="S42" s="85"/>
      <c r="T42" s="85"/>
    </row>
    <row r="43" ht="12.75" customHeight="1">
      <c r="A43" s="85"/>
      <c r="P43" s="85"/>
      <c r="Q43" s="85"/>
      <c r="R43" s="85"/>
      <c r="S43" s="85"/>
      <c r="T43" s="85"/>
    </row>
    <row r="44" ht="12.75" customHeight="1">
      <c r="A44" s="85"/>
      <c r="P44" s="85"/>
      <c r="Q44" s="85"/>
      <c r="R44" s="85"/>
      <c r="S44" s="85"/>
      <c r="T44" s="85"/>
    </row>
    <row r="45" ht="12.75" customHeight="1">
      <c r="A45" s="85"/>
      <c r="P45" s="85"/>
      <c r="Q45" s="85"/>
      <c r="R45" s="85"/>
      <c r="S45" s="85"/>
      <c r="T45" s="85"/>
    </row>
    <row r="46" ht="12.75" customHeight="1">
      <c r="A46" s="85"/>
      <c r="P46" s="85"/>
      <c r="Q46" s="85"/>
      <c r="R46" s="85"/>
      <c r="S46" s="85"/>
      <c r="T46" s="85"/>
    </row>
    <row r="47" ht="12.75" customHeight="1">
      <c r="A47" s="85"/>
      <c r="P47" s="85"/>
      <c r="Q47" s="85"/>
      <c r="R47" s="85"/>
      <c r="S47" s="85"/>
      <c r="T47" s="85"/>
    </row>
    <row r="48" ht="12.75" customHeight="1">
      <c r="A48" s="85"/>
      <c r="P48" s="85"/>
      <c r="Q48" s="85"/>
      <c r="R48" s="85"/>
      <c r="S48" s="85"/>
      <c r="T48" s="85"/>
    </row>
    <row r="49" ht="12.75" customHeight="1">
      <c r="A49" s="85"/>
      <c r="P49" s="85"/>
      <c r="Q49" s="85"/>
      <c r="R49" s="85"/>
      <c r="S49" s="85"/>
      <c r="T49" s="85"/>
    </row>
    <row r="50" ht="12.75" customHeight="1">
      <c r="A50" s="85"/>
      <c r="P50" s="85"/>
      <c r="Q50" s="85"/>
      <c r="R50" s="85"/>
      <c r="S50" s="85"/>
      <c r="T50" s="85"/>
    </row>
    <row r="51" ht="12.75" customHeight="1">
      <c r="A51" s="85"/>
      <c r="P51" s="85"/>
      <c r="Q51" s="85"/>
      <c r="R51" s="85"/>
      <c r="S51" s="85"/>
      <c r="T51" s="85"/>
    </row>
    <row r="52" ht="12.75" customHeight="1">
      <c r="A52" s="85"/>
      <c r="P52" s="85"/>
      <c r="Q52" s="85"/>
      <c r="R52" s="85"/>
      <c r="S52" s="85"/>
      <c r="T52" s="85"/>
    </row>
    <row r="53" ht="12.75" customHeight="1">
      <c r="A53" s="85"/>
      <c r="P53" s="85"/>
      <c r="Q53" s="85"/>
      <c r="R53" s="85"/>
      <c r="S53" s="85"/>
      <c r="T53" s="85"/>
    </row>
    <row r="54" ht="12.75" customHeight="1">
      <c r="A54" s="85"/>
      <c r="P54" s="85"/>
      <c r="Q54" s="85"/>
      <c r="R54" s="85"/>
      <c r="S54" s="85"/>
      <c r="T54" s="85"/>
    </row>
    <row r="55" ht="12.75" customHeight="1">
      <c r="A55" s="85"/>
      <c r="P55" s="85"/>
      <c r="Q55" s="85"/>
      <c r="R55" s="85"/>
      <c r="S55" s="85"/>
      <c r="T55" s="85"/>
    </row>
    <row r="56" ht="12.75" customHeight="1">
      <c r="A56" s="85"/>
      <c r="P56" s="85"/>
      <c r="Q56" s="85"/>
      <c r="R56" s="85"/>
      <c r="S56" s="85"/>
      <c r="T56" s="85"/>
    </row>
    <row r="57" ht="12.75" customHeight="1">
      <c r="A57" s="85"/>
      <c r="P57" s="85"/>
      <c r="Q57" s="85"/>
      <c r="R57" s="85"/>
      <c r="S57" s="85"/>
      <c r="T57" s="85"/>
    </row>
    <row r="58" ht="12.75" customHeight="1">
      <c r="A58" s="85"/>
      <c r="P58" s="85"/>
      <c r="Q58" s="85"/>
      <c r="R58" s="85"/>
      <c r="S58" s="85"/>
      <c r="T58" s="85"/>
    </row>
    <row r="59" ht="12.75" customHeight="1">
      <c r="A59" s="85"/>
      <c r="P59" s="85"/>
      <c r="Q59" s="85"/>
      <c r="R59" s="85"/>
      <c r="S59" s="85"/>
      <c r="T59" s="85"/>
    </row>
    <row r="60" ht="12.75" customHeight="1">
      <c r="A60" s="85"/>
      <c r="P60" s="85"/>
      <c r="Q60" s="85"/>
      <c r="R60" s="85"/>
      <c r="S60" s="85"/>
      <c r="T60" s="85"/>
    </row>
    <row r="61" ht="12.75" customHeight="1">
      <c r="A61" s="85"/>
      <c r="P61" s="85"/>
      <c r="Q61" s="85"/>
      <c r="R61" s="85"/>
      <c r="S61" s="85"/>
      <c r="T61" s="85"/>
    </row>
    <row r="62" ht="12.75" customHeight="1">
      <c r="A62" s="85"/>
      <c r="P62" s="85"/>
      <c r="Q62" s="85"/>
      <c r="R62" s="85"/>
      <c r="S62" s="85"/>
      <c r="T62" s="85"/>
    </row>
    <row r="63" ht="12.75" customHeight="1">
      <c r="A63" s="85"/>
      <c r="P63" s="85"/>
      <c r="Q63" s="85"/>
      <c r="R63" s="85"/>
      <c r="S63" s="85"/>
      <c r="T63" s="85"/>
    </row>
    <row r="64" ht="12.75" customHeight="1">
      <c r="A64" s="85"/>
      <c r="P64" s="85"/>
      <c r="Q64" s="85"/>
      <c r="R64" s="85"/>
      <c r="S64" s="85"/>
      <c r="T64" s="85"/>
    </row>
    <row r="65" ht="12.75" customHeight="1">
      <c r="A65" s="85"/>
      <c r="P65" s="85"/>
      <c r="Q65" s="85"/>
      <c r="R65" s="85"/>
      <c r="S65" s="85"/>
      <c r="T65" s="85"/>
    </row>
    <row r="66" ht="12.75" customHeight="1">
      <c r="A66" s="85"/>
      <c r="P66" s="85"/>
      <c r="Q66" s="85"/>
      <c r="R66" s="85"/>
      <c r="S66" s="85"/>
      <c r="T66" s="85"/>
    </row>
    <row r="67" ht="12.75" customHeight="1">
      <c r="A67" s="85"/>
      <c r="P67" s="85"/>
      <c r="Q67" s="85"/>
      <c r="R67" s="85"/>
      <c r="S67" s="85"/>
      <c r="T67" s="85"/>
    </row>
    <row r="68" ht="12.75" customHeight="1">
      <c r="A68" s="85"/>
      <c r="P68" s="85"/>
      <c r="Q68" s="85"/>
      <c r="R68" s="85"/>
      <c r="S68" s="85"/>
      <c r="T68" s="85"/>
    </row>
    <row r="69" ht="12.75" customHeight="1">
      <c r="A69" s="85"/>
      <c r="P69" s="85"/>
      <c r="Q69" s="85"/>
      <c r="R69" s="85"/>
      <c r="S69" s="85"/>
      <c r="T69" s="85"/>
    </row>
    <row r="70" ht="12.75" customHeight="1">
      <c r="A70" s="85"/>
      <c r="P70" s="85"/>
      <c r="Q70" s="85"/>
      <c r="R70" s="85"/>
      <c r="S70" s="85"/>
      <c r="T70" s="85"/>
    </row>
    <row r="71" ht="12.75" customHeight="1">
      <c r="A71" s="85"/>
      <c r="P71" s="85"/>
      <c r="Q71" s="85"/>
      <c r="R71" s="85"/>
      <c r="S71" s="85"/>
      <c r="T71" s="85"/>
    </row>
    <row r="72" ht="12.75" customHeight="1">
      <c r="A72" s="85"/>
      <c r="P72" s="85"/>
      <c r="Q72" s="85"/>
      <c r="R72" s="85"/>
      <c r="S72" s="85"/>
      <c r="T72" s="85"/>
    </row>
    <row r="73" ht="12.75" customHeight="1">
      <c r="A73" s="85"/>
      <c r="P73" s="85"/>
      <c r="Q73" s="85"/>
      <c r="R73" s="85"/>
      <c r="S73" s="85"/>
      <c r="T73" s="85"/>
    </row>
    <row r="74" ht="12.75" customHeight="1">
      <c r="A74" s="85"/>
      <c r="P74" s="85"/>
      <c r="Q74" s="85"/>
      <c r="R74" s="85"/>
      <c r="S74" s="85"/>
      <c r="T74" s="85"/>
    </row>
    <row r="75" ht="12.75" customHeight="1">
      <c r="A75" s="85"/>
      <c r="P75" s="85"/>
      <c r="Q75" s="85"/>
      <c r="R75" s="85"/>
      <c r="S75" s="85"/>
      <c r="T75" s="85"/>
    </row>
    <row r="76" ht="12.75" customHeight="1">
      <c r="A76" s="85"/>
      <c r="P76" s="85"/>
      <c r="Q76" s="85"/>
      <c r="R76" s="85"/>
      <c r="S76" s="85"/>
      <c r="T76" s="85"/>
    </row>
    <row r="77" ht="12.75" customHeight="1">
      <c r="A77" s="85"/>
      <c r="P77" s="85"/>
      <c r="Q77" s="85"/>
      <c r="R77" s="85"/>
      <c r="S77" s="85"/>
      <c r="T77" s="85"/>
    </row>
    <row r="78" ht="12.75" customHeight="1">
      <c r="A78" s="85"/>
      <c r="P78" s="85"/>
      <c r="Q78" s="85"/>
      <c r="R78" s="85"/>
      <c r="S78" s="85"/>
      <c r="T78" s="85"/>
    </row>
    <row r="79" ht="12.75" customHeight="1">
      <c r="A79" s="85"/>
      <c r="P79" s="85"/>
      <c r="Q79" s="85"/>
      <c r="R79" s="85"/>
      <c r="S79" s="85"/>
      <c r="T79" s="85"/>
    </row>
    <row r="80" ht="12.75" customHeight="1">
      <c r="A80" s="85"/>
      <c r="P80" s="85"/>
      <c r="Q80" s="85"/>
      <c r="R80" s="85"/>
      <c r="S80" s="85"/>
      <c r="T80" s="85"/>
    </row>
    <row r="81" ht="12.75" customHeight="1">
      <c r="A81" s="85"/>
      <c r="P81" s="85"/>
      <c r="Q81" s="85"/>
      <c r="R81" s="85"/>
      <c r="S81" s="85"/>
      <c r="T81" s="85"/>
    </row>
    <row r="82" ht="12.75" customHeight="1">
      <c r="A82" s="85"/>
      <c r="P82" s="85"/>
      <c r="Q82" s="85"/>
      <c r="R82" s="85"/>
      <c r="S82" s="85"/>
      <c r="T82" s="85"/>
    </row>
    <row r="83" ht="12.75" customHeight="1">
      <c r="A83" s="85"/>
      <c r="P83" s="85"/>
      <c r="Q83" s="85"/>
      <c r="R83" s="85"/>
      <c r="S83" s="85"/>
      <c r="T83" s="85"/>
    </row>
    <row r="84" ht="12.75" customHeight="1">
      <c r="A84" s="85"/>
      <c r="P84" s="85"/>
      <c r="Q84" s="85"/>
      <c r="R84" s="85"/>
      <c r="S84" s="85"/>
      <c r="T84" s="85"/>
    </row>
    <row r="85" ht="12.75" customHeight="1">
      <c r="A85" s="85"/>
      <c r="P85" s="85"/>
      <c r="Q85" s="85"/>
      <c r="R85" s="85"/>
      <c r="S85" s="85"/>
      <c r="T85" s="85"/>
    </row>
    <row r="86" ht="12.75" customHeight="1">
      <c r="A86" s="85"/>
      <c r="P86" s="85"/>
      <c r="Q86" s="85"/>
      <c r="R86" s="85"/>
      <c r="S86" s="85"/>
      <c r="T86" s="85"/>
    </row>
    <row r="87" ht="12.75" customHeight="1">
      <c r="A87" s="85"/>
      <c r="P87" s="85"/>
      <c r="Q87" s="85"/>
      <c r="R87" s="85"/>
      <c r="S87" s="85"/>
      <c r="T87" s="85"/>
    </row>
    <row r="88" ht="12.75" customHeight="1">
      <c r="A88" s="85"/>
      <c r="P88" s="85"/>
      <c r="Q88" s="85"/>
      <c r="R88" s="85"/>
      <c r="S88" s="85"/>
      <c r="T88" s="85"/>
    </row>
    <row r="89" ht="12.75" customHeight="1">
      <c r="A89" s="85"/>
      <c r="P89" s="85"/>
      <c r="Q89" s="85"/>
      <c r="R89" s="85"/>
      <c r="S89" s="85"/>
      <c r="T89" s="85"/>
    </row>
    <row r="90" ht="12.75" customHeight="1">
      <c r="A90" s="85"/>
      <c r="B90" s="85"/>
      <c r="C90" s="85"/>
      <c r="D90" s="85"/>
      <c r="E90" s="85"/>
      <c r="F90" s="85"/>
      <c r="G90" s="85"/>
      <c r="H90" s="85"/>
      <c r="I90" s="85"/>
      <c r="J90" s="85"/>
      <c r="K90" s="85"/>
      <c r="L90" s="85"/>
      <c r="M90" s="85"/>
      <c r="N90" s="85"/>
      <c r="O90" s="85"/>
      <c r="P90" s="85"/>
      <c r="Q90" s="85"/>
      <c r="R90" s="85"/>
      <c r="S90" s="85"/>
      <c r="T90" s="85"/>
    </row>
    <row r="91" ht="12.75" customHeight="1">
      <c r="A91" s="85"/>
      <c r="B91" s="85"/>
      <c r="C91" s="85"/>
      <c r="D91" s="85"/>
      <c r="E91" s="85"/>
      <c r="F91" s="85"/>
      <c r="G91" s="85"/>
      <c r="H91" s="85"/>
      <c r="I91" s="85"/>
      <c r="J91" s="85"/>
      <c r="K91" s="85"/>
      <c r="L91" s="85"/>
      <c r="M91" s="85"/>
      <c r="N91" s="85"/>
      <c r="O91" s="85"/>
      <c r="P91" s="85"/>
      <c r="Q91" s="85"/>
      <c r="R91" s="85"/>
      <c r="S91" s="85"/>
      <c r="T91" s="85"/>
    </row>
    <row r="92" ht="12.75" customHeight="1">
      <c r="A92" s="85"/>
      <c r="B92" s="85"/>
      <c r="C92" s="85"/>
      <c r="D92" s="85"/>
      <c r="E92" s="85"/>
      <c r="F92" s="85"/>
      <c r="G92" s="85"/>
      <c r="H92" s="85"/>
      <c r="I92" s="85"/>
      <c r="J92" s="85"/>
      <c r="K92" s="85"/>
      <c r="L92" s="85"/>
      <c r="M92" s="85"/>
      <c r="N92" s="85"/>
      <c r="O92" s="85"/>
      <c r="P92" s="85"/>
      <c r="Q92" s="85"/>
      <c r="R92" s="85"/>
      <c r="S92" s="85"/>
      <c r="T92" s="85"/>
    </row>
    <row r="93" ht="12.75" customHeight="1">
      <c r="A93" s="85"/>
      <c r="B93" s="85"/>
      <c r="C93" s="85"/>
      <c r="D93" s="85"/>
      <c r="E93" s="85"/>
      <c r="F93" s="85"/>
      <c r="G93" s="85"/>
      <c r="H93" s="85"/>
      <c r="I93" s="85"/>
      <c r="J93" s="85"/>
      <c r="K93" s="85"/>
      <c r="L93" s="85"/>
      <c r="M93" s="85"/>
      <c r="N93" s="85"/>
      <c r="O93" s="85"/>
      <c r="P93" s="85"/>
      <c r="Q93" s="85"/>
      <c r="R93" s="85"/>
      <c r="S93" s="85"/>
      <c r="T93" s="85"/>
    </row>
    <row r="94" ht="12.75" customHeight="1">
      <c r="A94" s="85"/>
      <c r="B94" s="85"/>
      <c r="C94" s="85"/>
      <c r="D94" s="85"/>
      <c r="E94" s="85"/>
      <c r="F94" s="85"/>
      <c r="G94" s="85"/>
      <c r="H94" s="85"/>
      <c r="I94" s="85"/>
      <c r="J94" s="85"/>
      <c r="K94" s="85"/>
      <c r="L94" s="85"/>
      <c r="M94" s="85"/>
      <c r="N94" s="85"/>
      <c r="O94" s="85"/>
      <c r="P94" s="85"/>
      <c r="Q94" s="85"/>
      <c r="R94" s="85"/>
      <c r="S94" s="85"/>
      <c r="T94" s="85"/>
    </row>
    <row r="95" ht="12.75" customHeight="1">
      <c r="A95" s="85"/>
      <c r="B95" s="85"/>
      <c r="C95" s="85"/>
      <c r="D95" s="85"/>
      <c r="E95" s="85"/>
      <c r="F95" s="85"/>
      <c r="G95" s="85"/>
      <c r="H95" s="85"/>
      <c r="I95" s="85"/>
      <c r="J95" s="85"/>
      <c r="K95" s="85"/>
      <c r="L95" s="85"/>
      <c r="M95" s="85"/>
      <c r="N95" s="85"/>
      <c r="O95" s="85"/>
      <c r="P95" s="85"/>
      <c r="Q95" s="85"/>
      <c r="R95" s="85"/>
      <c r="S95" s="85"/>
      <c r="T95" s="85"/>
    </row>
    <row r="96" ht="12.75" customHeight="1">
      <c r="A96" s="85"/>
      <c r="B96" s="85"/>
      <c r="C96" s="85"/>
      <c r="D96" s="85"/>
      <c r="E96" s="85"/>
      <c r="F96" s="85"/>
      <c r="G96" s="85"/>
      <c r="H96" s="85"/>
      <c r="I96" s="85"/>
      <c r="J96" s="85"/>
      <c r="K96" s="85"/>
      <c r="L96" s="85"/>
      <c r="M96" s="85"/>
      <c r="N96" s="85"/>
      <c r="O96" s="85"/>
      <c r="P96" s="85"/>
      <c r="Q96" s="85"/>
      <c r="R96" s="85"/>
      <c r="S96" s="85"/>
      <c r="T96" s="85"/>
    </row>
    <row r="97" ht="12.75" customHeight="1">
      <c r="A97" s="85"/>
      <c r="B97" s="85"/>
      <c r="C97" s="85"/>
      <c r="D97" s="85"/>
      <c r="E97" s="85"/>
      <c r="F97" s="85"/>
      <c r="G97" s="85"/>
      <c r="H97" s="85"/>
      <c r="I97" s="85"/>
      <c r="J97" s="85"/>
      <c r="K97" s="85"/>
      <c r="L97" s="85"/>
      <c r="M97" s="85"/>
      <c r="N97" s="85"/>
      <c r="O97" s="85"/>
      <c r="P97" s="85"/>
      <c r="Q97" s="85"/>
      <c r="R97" s="85"/>
      <c r="S97" s="85"/>
      <c r="T97" s="85"/>
    </row>
    <row r="98" ht="12.75" customHeight="1">
      <c r="A98" s="85"/>
      <c r="B98" s="85"/>
      <c r="C98" s="85"/>
      <c r="D98" s="85"/>
      <c r="E98" s="85"/>
      <c r="F98" s="85"/>
      <c r="G98" s="85"/>
      <c r="H98" s="85"/>
      <c r="I98" s="85"/>
      <c r="J98" s="85"/>
      <c r="K98" s="85"/>
      <c r="L98" s="85"/>
      <c r="M98" s="85"/>
      <c r="N98" s="85"/>
      <c r="O98" s="85"/>
      <c r="P98" s="85"/>
      <c r="Q98" s="85"/>
      <c r="R98" s="85"/>
      <c r="S98" s="85"/>
      <c r="T98" s="85"/>
    </row>
    <row r="99" ht="12.75" customHeight="1">
      <c r="A99" s="85"/>
      <c r="B99" s="85"/>
      <c r="C99" s="85"/>
      <c r="D99" s="85"/>
      <c r="E99" s="85"/>
      <c r="F99" s="85"/>
      <c r="G99" s="85"/>
      <c r="H99" s="85"/>
      <c r="I99" s="85"/>
      <c r="J99" s="85"/>
      <c r="K99" s="85"/>
      <c r="L99" s="85"/>
      <c r="M99" s="85"/>
      <c r="N99" s="85"/>
      <c r="O99" s="85"/>
      <c r="P99" s="85"/>
      <c r="Q99" s="85"/>
      <c r="R99" s="85"/>
      <c r="S99" s="85"/>
      <c r="T99" s="85"/>
    </row>
    <row r="100" ht="12.75" customHeight="1">
      <c r="A100" s="85"/>
      <c r="B100" s="85"/>
      <c r="C100" s="85"/>
      <c r="D100" s="85"/>
      <c r="E100" s="85"/>
      <c r="F100" s="85"/>
      <c r="G100" s="85"/>
      <c r="H100" s="85"/>
      <c r="I100" s="85"/>
      <c r="J100" s="85"/>
      <c r="K100" s="85"/>
      <c r="L100" s="85"/>
      <c r="M100" s="85"/>
      <c r="N100" s="85"/>
      <c r="O100" s="85"/>
      <c r="P100" s="85"/>
      <c r="Q100" s="85"/>
      <c r="R100" s="85"/>
      <c r="S100" s="85"/>
      <c r="T100" s="85"/>
    </row>
    <row r="101" ht="12.75" customHeight="1">
      <c r="A101" s="85"/>
      <c r="B101" s="85"/>
      <c r="C101" s="85"/>
      <c r="D101" s="85"/>
      <c r="E101" s="85"/>
      <c r="F101" s="85"/>
      <c r="G101" s="85"/>
      <c r="H101" s="85"/>
      <c r="I101" s="85"/>
      <c r="J101" s="85"/>
      <c r="K101" s="85"/>
      <c r="L101" s="85"/>
      <c r="M101" s="85"/>
      <c r="N101" s="85"/>
      <c r="O101" s="85"/>
      <c r="P101" s="85"/>
      <c r="Q101" s="85"/>
      <c r="R101" s="85"/>
      <c r="S101" s="85"/>
      <c r="T101" s="85"/>
    </row>
    <row r="102" ht="12.75" customHeight="1">
      <c r="A102" s="85"/>
      <c r="B102" s="85"/>
      <c r="C102" s="85"/>
      <c r="D102" s="85"/>
      <c r="E102" s="85"/>
      <c r="F102" s="85"/>
      <c r="G102" s="85"/>
      <c r="H102" s="85"/>
      <c r="I102" s="85"/>
      <c r="J102" s="85"/>
      <c r="K102" s="85"/>
      <c r="L102" s="85"/>
      <c r="M102" s="85"/>
      <c r="N102" s="85"/>
      <c r="O102" s="85"/>
      <c r="P102" s="85"/>
      <c r="Q102" s="85"/>
      <c r="R102" s="85"/>
      <c r="S102" s="85"/>
      <c r="T102" s="85"/>
    </row>
    <row r="103" ht="12.75" customHeight="1">
      <c r="A103" s="85"/>
      <c r="B103" s="85"/>
      <c r="C103" s="85"/>
      <c r="D103" s="85"/>
      <c r="E103" s="85"/>
      <c r="F103" s="85"/>
      <c r="G103" s="85"/>
      <c r="H103" s="85"/>
      <c r="I103" s="85"/>
      <c r="J103" s="85"/>
      <c r="K103" s="85"/>
      <c r="L103" s="85"/>
      <c r="M103" s="85"/>
      <c r="N103" s="85"/>
      <c r="O103" s="85"/>
      <c r="P103" s="85"/>
      <c r="Q103" s="85"/>
      <c r="R103" s="85"/>
      <c r="S103" s="85"/>
      <c r="T103" s="85"/>
    </row>
    <row r="104" ht="12.75" customHeight="1">
      <c r="A104" s="85"/>
      <c r="B104" s="85"/>
      <c r="C104" s="85"/>
      <c r="D104" s="85"/>
      <c r="E104" s="85"/>
      <c r="F104" s="85"/>
      <c r="G104" s="85"/>
      <c r="H104" s="85"/>
      <c r="I104" s="85"/>
      <c r="J104" s="85"/>
      <c r="K104" s="85"/>
      <c r="L104" s="85"/>
      <c r="M104" s="85"/>
      <c r="N104" s="85"/>
      <c r="O104" s="85"/>
      <c r="P104" s="85"/>
      <c r="Q104" s="85"/>
      <c r="R104" s="85"/>
      <c r="S104" s="85"/>
      <c r="T104" s="85"/>
    </row>
    <row r="105" ht="12.75" customHeight="1">
      <c r="A105" s="85"/>
      <c r="B105" s="85"/>
      <c r="C105" s="85"/>
      <c r="D105" s="85"/>
      <c r="E105" s="85"/>
      <c r="F105" s="85"/>
      <c r="G105" s="85"/>
      <c r="H105" s="85"/>
      <c r="I105" s="85"/>
      <c r="J105" s="85"/>
      <c r="K105" s="85"/>
      <c r="L105" s="85"/>
      <c r="M105" s="85"/>
      <c r="N105" s="85"/>
      <c r="O105" s="85"/>
      <c r="P105" s="85"/>
      <c r="Q105" s="85"/>
      <c r="R105" s="85"/>
      <c r="S105" s="85"/>
      <c r="T105" s="85"/>
    </row>
    <row r="106" ht="12.75" customHeight="1">
      <c r="A106" s="85"/>
      <c r="B106" s="85"/>
      <c r="C106" s="85"/>
      <c r="D106" s="85"/>
      <c r="E106" s="85"/>
      <c r="F106" s="85"/>
      <c r="G106" s="85"/>
      <c r="H106" s="85"/>
      <c r="I106" s="85"/>
      <c r="J106" s="85"/>
      <c r="K106" s="85"/>
      <c r="L106" s="85"/>
      <c r="M106" s="85"/>
      <c r="N106" s="85"/>
      <c r="O106" s="85"/>
      <c r="P106" s="85"/>
      <c r="Q106" s="85"/>
      <c r="R106" s="85"/>
      <c r="S106" s="85"/>
      <c r="T106" s="85"/>
    </row>
    <row r="107" ht="12.75" customHeight="1">
      <c r="A107" s="85"/>
      <c r="B107" s="85"/>
      <c r="C107" s="85"/>
      <c r="D107" s="85"/>
      <c r="E107" s="85"/>
      <c r="F107" s="85"/>
      <c r="G107" s="85"/>
      <c r="H107" s="85"/>
      <c r="I107" s="85"/>
      <c r="J107" s="85"/>
      <c r="K107" s="85"/>
      <c r="L107" s="85"/>
      <c r="M107" s="85"/>
      <c r="N107" s="85"/>
      <c r="O107" s="85"/>
      <c r="P107" s="85"/>
      <c r="Q107" s="85"/>
      <c r="R107" s="85"/>
      <c r="S107" s="85"/>
      <c r="T107" s="85"/>
    </row>
    <row r="108" ht="12.75" customHeight="1">
      <c r="A108" s="85"/>
      <c r="B108" s="85"/>
      <c r="C108" s="85"/>
      <c r="D108" s="85"/>
      <c r="E108" s="85"/>
      <c r="F108" s="85"/>
      <c r="G108" s="85"/>
      <c r="H108" s="85"/>
      <c r="I108" s="85"/>
      <c r="J108" s="85"/>
      <c r="K108" s="85"/>
      <c r="L108" s="85"/>
      <c r="M108" s="85"/>
      <c r="N108" s="85"/>
      <c r="O108" s="85"/>
      <c r="P108" s="85"/>
      <c r="Q108" s="85"/>
      <c r="R108" s="85"/>
      <c r="S108" s="85"/>
      <c r="T108" s="85"/>
    </row>
    <row r="109" ht="12.75" customHeight="1">
      <c r="A109" s="85"/>
      <c r="B109" s="85"/>
      <c r="C109" s="85"/>
      <c r="D109" s="85"/>
      <c r="E109" s="85"/>
      <c r="F109" s="85"/>
      <c r="G109" s="85"/>
      <c r="H109" s="85"/>
      <c r="I109" s="85"/>
      <c r="J109" s="85"/>
      <c r="K109" s="85"/>
      <c r="L109" s="85"/>
      <c r="M109" s="85"/>
      <c r="N109" s="85"/>
      <c r="O109" s="85"/>
      <c r="P109" s="85"/>
      <c r="Q109" s="85"/>
      <c r="R109" s="85"/>
      <c r="S109" s="85"/>
      <c r="T109" s="85"/>
    </row>
    <row r="110" ht="12.75" customHeight="1">
      <c r="A110" s="85"/>
      <c r="B110" s="85"/>
      <c r="C110" s="85"/>
      <c r="D110" s="85"/>
      <c r="E110" s="85"/>
      <c r="F110" s="85"/>
      <c r="G110" s="85"/>
      <c r="H110" s="85"/>
      <c r="I110" s="85"/>
      <c r="J110" s="85"/>
      <c r="K110" s="85"/>
      <c r="L110" s="85"/>
      <c r="M110" s="85"/>
      <c r="N110" s="85"/>
      <c r="O110" s="85"/>
      <c r="P110" s="85"/>
      <c r="Q110" s="85"/>
      <c r="R110" s="85"/>
      <c r="S110" s="85"/>
      <c r="T110" s="85"/>
    </row>
    <row r="111" ht="12.75" customHeight="1">
      <c r="A111" s="85"/>
      <c r="B111" s="85"/>
      <c r="C111" s="85"/>
      <c r="D111" s="85"/>
      <c r="E111" s="85"/>
      <c r="F111" s="85"/>
      <c r="G111" s="85"/>
      <c r="H111" s="85"/>
      <c r="I111" s="85"/>
      <c r="J111" s="85"/>
      <c r="K111" s="85"/>
      <c r="L111" s="85"/>
      <c r="M111" s="85"/>
      <c r="N111" s="85"/>
      <c r="O111" s="85"/>
      <c r="P111" s="85"/>
      <c r="Q111" s="85"/>
      <c r="R111" s="85"/>
      <c r="S111" s="85"/>
      <c r="T111" s="85"/>
    </row>
    <row r="112" ht="12.75" customHeight="1">
      <c r="A112" s="85"/>
      <c r="B112" s="85"/>
      <c r="C112" s="85"/>
      <c r="D112" s="85"/>
      <c r="E112" s="85"/>
      <c r="F112" s="85"/>
      <c r="G112" s="85"/>
      <c r="H112" s="85"/>
      <c r="I112" s="85"/>
      <c r="J112" s="85"/>
      <c r="K112" s="85"/>
      <c r="L112" s="85"/>
      <c r="M112" s="85"/>
      <c r="N112" s="85"/>
      <c r="O112" s="85"/>
      <c r="P112" s="85"/>
      <c r="Q112" s="85"/>
      <c r="R112" s="85"/>
      <c r="S112" s="85"/>
      <c r="T112" s="85"/>
    </row>
    <row r="113" ht="12.75" customHeight="1">
      <c r="A113" s="85"/>
      <c r="B113" s="85"/>
      <c r="C113" s="85"/>
      <c r="D113" s="85"/>
      <c r="E113" s="85"/>
      <c r="F113" s="85"/>
      <c r="G113" s="85"/>
      <c r="H113" s="85"/>
      <c r="I113" s="85"/>
      <c r="J113" s="85"/>
      <c r="K113" s="85"/>
      <c r="L113" s="85"/>
      <c r="M113" s="85"/>
      <c r="N113" s="85"/>
      <c r="O113" s="85"/>
      <c r="P113" s="85"/>
      <c r="Q113" s="85"/>
      <c r="R113" s="85"/>
      <c r="S113" s="85"/>
      <c r="T113" s="85"/>
    </row>
    <row r="114" ht="12.75" customHeight="1">
      <c r="A114" s="85"/>
      <c r="B114" s="85"/>
      <c r="C114" s="85"/>
      <c r="D114" s="85"/>
      <c r="E114" s="85"/>
      <c r="F114" s="85"/>
      <c r="G114" s="85"/>
      <c r="H114" s="85"/>
      <c r="I114" s="85"/>
      <c r="J114" s="85"/>
      <c r="K114" s="85"/>
      <c r="L114" s="85"/>
      <c r="M114" s="85"/>
      <c r="N114" s="85"/>
      <c r="O114" s="85"/>
      <c r="P114" s="85"/>
      <c r="Q114" s="85"/>
      <c r="R114" s="85"/>
      <c r="S114" s="85"/>
      <c r="T114" s="85"/>
    </row>
    <row r="115" ht="12.75" customHeight="1">
      <c r="A115" s="85"/>
      <c r="B115" s="85"/>
      <c r="C115" s="85"/>
      <c r="D115" s="85"/>
      <c r="E115" s="85"/>
      <c r="F115" s="85"/>
      <c r="G115" s="85"/>
      <c r="H115" s="85"/>
      <c r="I115" s="85"/>
      <c r="J115" s="85"/>
      <c r="K115" s="85"/>
      <c r="L115" s="85"/>
      <c r="M115" s="85"/>
      <c r="N115" s="85"/>
      <c r="O115" s="85"/>
      <c r="P115" s="85"/>
      <c r="Q115" s="85"/>
      <c r="R115" s="85"/>
      <c r="S115" s="85"/>
      <c r="T115" s="85"/>
    </row>
    <row r="116" ht="12.75" customHeight="1">
      <c r="A116" s="85"/>
      <c r="B116" s="85"/>
      <c r="C116" s="85"/>
      <c r="D116" s="85"/>
      <c r="E116" s="85"/>
      <c r="F116" s="85"/>
      <c r="G116" s="85"/>
      <c r="H116" s="85"/>
      <c r="I116" s="85"/>
      <c r="J116" s="85"/>
      <c r="K116" s="85"/>
      <c r="L116" s="85"/>
      <c r="M116" s="85"/>
      <c r="N116" s="85"/>
      <c r="O116" s="85"/>
      <c r="P116" s="85"/>
      <c r="Q116" s="85"/>
      <c r="R116" s="85"/>
      <c r="S116" s="85"/>
      <c r="T116" s="85"/>
    </row>
    <row r="117" ht="12.75" customHeight="1">
      <c r="A117" s="85"/>
      <c r="B117" s="85"/>
      <c r="C117" s="85"/>
      <c r="D117" s="85"/>
      <c r="E117" s="85"/>
      <c r="F117" s="85"/>
      <c r="G117" s="85"/>
      <c r="H117" s="85"/>
      <c r="I117" s="85"/>
      <c r="J117" s="85"/>
      <c r="K117" s="85"/>
      <c r="L117" s="85"/>
      <c r="M117" s="85"/>
      <c r="N117" s="85"/>
      <c r="O117" s="85"/>
      <c r="P117" s="85"/>
      <c r="Q117" s="85"/>
      <c r="R117" s="85"/>
      <c r="S117" s="85"/>
      <c r="T117" s="85"/>
    </row>
    <row r="118" ht="12.75" customHeight="1">
      <c r="A118" s="85"/>
      <c r="B118" s="85"/>
      <c r="C118" s="85"/>
      <c r="D118" s="85"/>
      <c r="E118" s="85"/>
      <c r="F118" s="85"/>
      <c r="G118" s="85"/>
      <c r="H118" s="85"/>
      <c r="I118" s="85"/>
      <c r="J118" s="85"/>
      <c r="K118" s="85"/>
      <c r="L118" s="85"/>
      <c r="M118" s="85"/>
      <c r="N118" s="85"/>
      <c r="O118" s="85"/>
      <c r="P118" s="85"/>
      <c r="Q118" s="85"/>
      <c r="R118" s="85"/>
      <c r="S118" s="85"/>
      <c r="T118" s="85"/>
    </row>
    <row r="119" ht="12.75" customHeight="1">
      <c r="A119" s="85"/>
      <c r="B119" s="85"/>
      <c r="C119" s="85"/>
      <c r="D119" s="85"/>
      <c r="E119" s="85"/>
      <c r="F119" s="85"/>
      <c r="G119" s="85"/>
      <c r="H119" s="85"/>
      <c r="I119" s="85"/>
      <c r="J119" s="85"/>
      <c r="K119" s="85"/>
      <c r="L119" s="85"/>
      <c r="M119" s="85"/>
      <c r="N119" s="85"/>
      <c r="O119" s="85"/>
      <c r="P119" s="85"/>
      <c r="Q119" s="85"/>
      <c r="R119" s="85"/>
      <c r="S119" s="85"/>
      <c r="T119" s="85"/>
    </row>
    <row r="120" ht="12.75" customHeight="1">
      <c r="A120" s="85"/>
      <c r="B120" s="85"/>
      <c r="C120" s="85"/>
      <c r="D120" s="85"/>
      <c r="E120" s="85"/>
      <c r="F120" s="85"/>
      <c r="G120" s="85"/>
      <c r="H120" s="85"/>
      <c r="I120" s="85"/>
      <c r="J120" s="85"/>
      <c r="K120" s="85"/>
      <c r="L120" s="85"/>
      <c r="M120" s="85"/>
      <c r="N120" s="85"/>
      <c r="O120" s="85"/>
      <c r="P120" s="85"/>
      <c r="Q120" s="85"/>
      <c r="R120" s="85"/>
      <c r="S120" s="85"/>
      <c r="T120" s="85"/>
    </row>
    <row r="121" ht="12.75" customHeight="1">
      <c r="A121" s="85"/>
      <c r="B121" s="85"/>
      <c r="C121" s="85"/>
      <c r="D121" s="85"/>
      <c r="E121" s="85"/>
      <c r="F121" s="85"/>
      <c r="G121" s="85"/>
      <c r="H121" s="85"/>
      <c r="I121" s="85"/>
      <c r="J121" s="85"/>
      <c r="K121" s="85"/>
      <c r="L121" s="85"/>
      <c r="M121" s="85"/>
      <c r="N121" s="85"/>
      <c r="O121" s="85"/>
      <c r="P121" s="85"/>
      <c r="Q121" s="85"/>
      <c r="R121" s="85"/>
      <c r="S121" s="85"/>
      <c r="T121" s="85"/>
    </row>
    <row r="122" ht="12.75" customHeight="1">
      <c r="A122" s="85"/>
      <c r="B122" s="85"/>
      <c r="C122" s="85"/>
      <c r="D122" s="85"/>
      <c r="E122" s="85"/>
      <c r="F122" s="85"/>
      <c r="G122" s="85"/>
      <c r="H122" s="85"/>
      <c r="I122" s="85"/>
      <c r="J122" s="85"/>
      <c r="K122" s="85"/>
      <c r="L122" s="85"/>
      <c r="M122" s="85"/>
      <c r="N122" s="85"/>
      <c r="O122" s="85"/>
      <c r="P122" s="85"/>
      <c r="Q122" s="85"/>
      <c r="R122" s="85"/>
      <c r="S122" s="85"/>
      <c r="T122" s="85"/>
    </row>
    <row r="123" ht="12.75" customHeight="1">
      <c r="A123" s="85"/>
      <c r="B123" s="85"/>
      <c r="C123" s="85"/>
      <c r="D123" s="85"/>
      <c r="E123" s="85"/>
      <c r="F123" s="85"/>
      <c r="G123" s="85"/>
      <c r="H123" s="85"/>
      <c r="I123" s="85"/>
      <c r="J123" s="85"/>
      <c r="K123" s="85"/>
      <c r="L123" s="85"/>
      <c r="M123" s="85"/>
      <c r="N123" s="85"/>
      <c r="O123" s="85"/>
      <c r="P123" s="85"/>
      <c r="Q123" s="85"/>
      <c r="R123" s="85"/>
      <c r="S123" s="85"/>
      <c r="T123" s="85"/>
    </row>
    <row r="124" ht="12.75" customHeight="1">
      <c r="A124" s="85"/>
      <c r="B124" s="85"/>
      <c r="C124" s="85"/>
      <c r="D124" s="85"/>
      <c r="E124" s="85"/>
      <c r="F124" s="85"/>
      <c r="G124" s="85"/>
      <c r="H124" s="85"/>
      <c r="I124" s="85"/>
      <c r="J124" s="85"/>
      <c r="K124" s="85"/>
      <c r="L124" s="85"/>
      <c r="M124" s="85"/>
      <c r="N124" s="85"/>
      <c r="O124" s="85"/>
      <c r="P124" s="85"/>
      <c r="Q124" s="85"/>
      <c r="R124" s="85"/>
      <c r="S124" s="85"/>
      <c r="T124" s="85"/>
    </row>
    <row r="125" ht="12.75" customHeight="1">
      <c r="A125" s="85"/>
      <c r="B125" s="85"/>
      <c r="C125" s="85"/>
      <c r="D125" s="85"/>
      <c r="E125" s="85"/>
      <c r="F125" s="85"/>
      <c r="G125" s="85"/>
      <c r="H125" s="85"/>
      <c r="I125" s="85"/>
      <c r="J125" s="85"/>
      <c r="K125" s="85"/>
      <c r="L125" s="85"/>
      <c r="M125" s="85"/>
      <c r="N125" s="85"/>
      <c r="O125" s="85"/>
      <c r="P125" s="85"/>
      <c r="Q125" s="85"/>
      <c r="R125" s="85"/>
      <c r="S125" s="85"/>
      <c r="T125" s="85"/>
    </row>
    <row r="126" ht="12.75" customHeight="1">
      <c r="A126" s="85"/>
      <c r="B126" s="85"/>
      <c r="C126" s="85"/>
      <c r="D126" s="85"/>
      <c r="E126" s="85"/>
      <c r="F126" s="85"/>
      <c r="G126" s="85"/>
      <c r="H126" s="85"/>
      <c r="I126" s="85"/>
      <c r="J126" s="85"/>
      <c r="K126" s="85"/>
      <c r="L126" s="85"/>
      <c r="M126" s="85"/>
      <c r="N126" s="85"/>
      <c r="O126" s="85"/>
      <c r="P126" s="85"/>
      <c r="Q126" s="85"/>
      <c r="R126" s="85"/>
      <c r="S126" s="85"/>
      <c r="T126" s="85"/>
    </row>
    <row r="127" ht="12.75" customHeight="1">
      <c r="A127" s="85"/>
      <c r="B127" s="85"/>
      <c r="C127" s="85"/>
      <c r="D127" s="85"/>
      <c r="E127" s="85"/>
      <c r="F127" s="85"/>
      <c r="G127" s="85"/>
      <c r="H127" s="85"/>
      <c r="I127" s="85"/>
      <c r="J127" s="85"/>
      <c r="K127" s="85"/>
      <c r="L127" s="85"/>
      <c r="M127" s="85"/>
      <c r="N127" s="85"/>
      <c r="O127" s="85"/>
      <c r="P127" s="85"/>
      <c r="Q127" s="85"/>
      <c r="R127" s="85"/>
      <c r="S127" s="85"/>
      <c r="T127" s="85"/>
    </row>
    <row r="128" ht="12.75" customHeight="1">
      <c r="A128" s="85"/>
      <c r="B128" s="85"/>
      <c r="C128" s="85"/>
      <c r="D128" s="85"/>
      <c r="E128" s="85"/>
      <c r="F128" s="85"/>
      <c r="G128" s="85"/>
      <c r="H128" s="85"/>
      <c r="I128" s="85"/>
      <c r="J128" s="85"/>
      <c r="K128" s="85"/>
      <c r="L128" s="85"/>
      <c r="M128" s="85"/>
      <c r="N128" s="85"/>
      <c r="O128" s="85"/>
      <c r="P128" s="85"/>
      <c r="Q128" s="85"/>
      <c r="R128" s="85"/>
      <c r="S128" s="85"/>
      <c r="T128" s="85"/>
    </row>
    <row r="129" ht="12.75" customHeight="1">
      <c r="A129" s="85"/>
      <c r="B129" s="85"/>
      <c r="C129" s="85"/>
      <c r="D129" s="85"/>
      <c r="E129" s="85"/>
      <c r="F129" s="85"/>
      <c r="G129" s="85"/>
      <c r="H129" s="85"/>
      <c r="I129" s="85"/>
      <c r="J129" s="85"/>
      <c r="K129" s="85"/>
      <c r="L129" s="85"/>
      <c r="M129" s="85"/>
      <c r="N129" s="85"/>
      <c r="O129" s="85"/>
      <c r="P129" s="85"/>
      <c r="Q129" s="85"/>
      <c r="R129" s="85"/>
      <c r="S129" s="85"/>
      <c r="T129" s="85"/>
    </row>
    <row r="130" ht="12.75" customHeight="1">
      <c r="A130" s="85"/>
      <c r="B130" s="85"/>
      <c r="C130" s="85"/>
      <c r="D130" s="85"/>
      <c r="E130" s="85"/>
      <c r="F130" s="85"/>
      <c r="G130" s="85"/>
      <c r="H130" s="85"/>
      <c r="I130" s="85"/>
      <c r="J130" s="85"/>
      <c r="K130" s="85"/>
      <c r="L130" s="85"/>
      <c r="M130" s="85"/>
      <c r="N130" s="85"/>
      <c r="O130" s="85"/>
      <c r="P130" s="85"/>
      <c r="Q130" s="85"/>
      <c r="R130" s="85"/>
      <c r="S130" s="85"/>
      <c r="T130" s="85"/>
    </row>
    <row r="131" ht="12.75" customHeight="1">
      <c r="A131" s="85"/>
      <c r="B131" s="85"/>
      <c r="C131" s="85"/>
      <c r="D131" s="85"/>
      <c r="E131" s="85"/>
      <c r="F131" s="85"/>
      <c r="G131" s="85"/>
      <c r="H131" s="85"/>
      <c r="I131" s="85"/>
      <c r="J131" s="85"/>
      <c r="K131" s="85"/>
      <c r="L131" s="85"/>
      <c r="M131" s="85"/>
      <c r="N131" s="85"/>
      <c r="O131" s="85"/>
      <c r="P131" s="85"/>
      <c r="Q131" s="85"/>
      <c r="R131" s="85"/>
      <c r="S131" s="85"/>
      <c r="T131" s="85"/>
    </row>
    <row r="132" ht="12.75" customHeight="1">
      <c r="A132" s="85"/>
      <c r="B132" s="85"/>
      <c r="C132" s="85"/>
      <c r="D132" s="85"/>
      <c r="E132" s="85"/>
      <c r="F132" s="85"/>
      <c r="G132" s="85"/>
      <c r="H132" s="85"/>
      <c r="I132" s="85"/>
      <c r="J132" s="85"/>
      <c r="K132" s="85"/>
      <c r="L132" s="85"/>
      <c r="M132" s="85"/>
      <c r="N132" s="85"/>
      <c r="O132" s="85"/>
      <c r="P132" s="85"/>
      <c r="Q132" s="85"/>
      <c r="R132" s="85"/>
      <c r="S132" s="85"/>
      <c r="T132" s="85"/>
    </row>
    <row r="133" ht="12.75" customHeight="1">
      <c r="A133" s="85"/>
      <c r="B133" s="85"/>
      <c r="C133" s="85"/>
      <c r="D133" s="85"/>
      <c r="E133" s="85"/>
      <c r="F133" s="85"/>
      <c r="G133" s="85"/>
      <c r="H133" s="85"/>
      <c r="I133" s="85"/>
      <c r="J133" s="85"/>
      <c r="K133" s="85"/>
      <c r="L133" s="85"/>
      <c r="M133" s="85"/>
      <c r="N133" s="85"/>
      <c r="O133" s="85"/>
      <c r="P133" s="85"/>
      <c r="Q133" s="85"/>
      <c r="R133" s="85"/>
      <c r="S133" s="85"/>
      <c r="T133" s="85"/>
    </row>
    <row r="134" ht="12.75" customHeight="1">
      <c r="A134" s="85"/>
      <c r="B134" s="85"/>
      <c r="C134" s="85"/>
      <c r="D134" s="85"/>
      <c r="E134" s="85"/>
      <c r="F134" s="85"/>
      <c r="G134" s="85"/>
      <c r="H134" s="85"/>
      <c r="I134" s="85"/>
      <c r="J134" s="85"/>
      <c r="K134" s="85"/>
      <c r="L134" s="85"/>
      <c r="M134" s="85"/>
      <c r="N134" s="85"/>
      <c r="O134" s="85"/>
      <c r="P134" s="85"/>
      <c r="Q134" s="85"/>
      <c r="R134" s="85"/>
      <c r="S134" s="85"/>
      <c r="T134" s="85"/>
    </row>
    <row r="135" ht="12.75" customHeight="1">
      <c r="A135" s="85"/>
      <c r="B135" s="85"/>
      <c r="C135" s="85"/>
      <c r="D135" s="85"/>
      <c r="E135" s="85"/>
      <c r="F135" s="85"/>
      <c r="G135" s="85"/>
      <c r="H135" s="85"/>
      <c r="I135" s="85"/>
      <c r="J135" s="85"/>
      <c r="K135" s="85"/>
      <c r="L135" s="85"/>
      <c r="M135" s="85"/>
      <c r="N135" s="85"/>
      <c r="O135" s="85"/>
      <c r="P135" s="85"/>
      <c r="Q135" s="85"/>
      <c r="R135" s="85"/>
      <c r="S135" s="85"/>
      <c r="T135" s="85"/>
    </row>
    <row r="136" ht="12.75" customHeight="1">
      <c r="A136" s="85"/>
      <c r="B136" s="85"/>
      <c r="C136" s="85"/>
      <c r="D136" s="85"/>
      <c r="E136" s="85"/>
      <c r="F136" s="85"/>
      <c r="G136" s="85"/>
      <c r="H136" s="85"/>
      <c r="I136" s="85"/>
      <c r="J136" s="85"/>
      <c r="K136" s="85"/>
      <c r="L136" s="85"/>
      <c r="M136" s="85"/>
      <c r="N136" s="85"/>
      <c r="O136" s="85"/>
      <c r="P136" s="85"/>
      <c r="Q136" s="85"/>
      <c r="R136" s="85"/>
      <c r="S136" s="85"/>
      <c r="T136" s="85"/>
    </row>
    <row r="137" ht="12.75" customHeight="1">
      <c r="A137" s="85"/>
      <c r="B137" s="85"/>
      <c r="C137" s="85"/>
      <c r="D137" s="85"/>
      <c r="E137" s="85"/>
      <c r="F137" s="85"/>
      <c r="G137" s="85"/>
      <c r="H137" s="85"/>
      <c r="I137" s="85"/>
      <c r="J137" s="85"/>
      <c r="K137" s="85"/>
      <c r="L137" s="85"/>
      <c r="M137" s="85"/>
      <c r="N137" s="85"/>
      <c r="O137" s="85"/>
      <c r="P137" s="85"/>
      <c r="Q137" s="85"/>
      <c r="R137" s="85"/>
      <c r="S137" s="85"/>
      <c r="T137" s="85"/>
    </row>
    <row r="138" ht="12.75" customHeight="1">
      <c r="A138" s="85"/>
      <c r="B138" s="85"/>
      <c r="C138" s="85"/>
      <c r="D138" s="85"/>
      <c r="E138" s="85"/>
      <c r="F138" s="85"/>
      <c r="G138" s="85"/>
      <c r="H138" s="85"/>
      <c r="I138" s="85"/>
      <c r="J138" s="85"/>
      <c r="K138" s="85"/>
      <c r="L138" s="85"/>
      <c r="M138" s="85"/>
      <c r="N138" s="85"/>
      <c r="O138" s="85"/>
      <c r="P138" s="85"/>
      <c r="Q138" s="85"/>
      <c r="R138" s="85"/>
      <c r="S138" s="85"/>
      <c r="T138" s="85"/>
    </row>
    <row r="139" ht="12.75" customHeight="1">
      <c r="A139" s="85"/>
      <c r="B139" s="85"/>
      <c r="C139" s="85"/>
      <c r="D139" s="85"/>
      <c r="E139" s="85"/>
      <c r="F139" s="85"/>
      <c r="G139" s="85"/>
      <c r="H139" s="85"/>
      <c r="I139" s="85"/>
      <c r="J139" s="85"/>
      <c r="K139" s="85"/>
      <c r="L139" s="85"/>
      <c r="M139" s="85"/>
      <c r="N139" s="85"/>
      <c r="O139" s="85"/>
      <c r="P139" s="85"/>
      <c r="Q139" s="85"/>
      <c r="R139" s="85"/>
      <c r="S139" s="85"/>
      <c r="T139" s="85"/>
    </row>
    <row r="140" ht="12.75" customHeight="1">
      <c r="A140" s="85"/>
      <c r="B140" s="85"/>
      <c r="C140" s="85"/>
      <c r="D140" s="85"/>
      <c r="E140" s="85"/>
      <c r="F140" s="85"/>
      <c r="G140" s="85"/>
      <c r="H140" s="85"/>
      <c r="I140" s="85"/>
      <c r="J140" s="85"/>
      <c r="K140" s="85"/>
      <c r="L140" s="85"/>
      <c r="M140" s="85"/>
      <c r="N140" s="85"/>
      <c r="O140" s="85"/>
      <c r="P140" s="85"/>
      <c r="Q140" s="85"/>
      <c r="R140" s="85"/>
      <c r="S140" s="85"/>
      <c r="T140" s="85"/>
    </row>
    <row r="141" ht="12.75" customHeight="1">
      <c r="A141" s="85"/>
      <c r="B141" s="85"/>
      <c r="C141" s="85"/>
      <c r="D141" s="85"/>
      <c r="E141" s="85"/>
      <c r="F141" s="85"/>
      <c r="G141" s="85"/>
      <c r="H141" s="85"/>
      <c r="I141" s="85"/>
      <c r="J141" s="85"/>
      <c r="K141" s="85"/>
      <c r="L141" s="85"/>
      <c r="M141" s="85"/>
      <c r="N141" s="85"/>
      <c r="O141" s="85"/>
      <c r="P141" s="85"/>
      <c r="Q141" s="85"/>
      <c r="R141" s="85"/>
      <c r="S141" s="85"/>
      <c r="T141" s="85"/>
    </row>
    <row r="142" ht="12.75" customHeight="1">
      <c r="A142" s="85"/>
      <c r="B142" s="85"/>
      <c r="C142" s="85"/>
      <c r="D142" s="85"/>
      <c r="E142" s="85"/>
      <c r="F142" s="85"/>
      <c r="G142" s="85"/>
      <c r="H142" s="85"/>
      <c r="I142" s="85"/>
      <c r="J142" s="85"/>
      <c r="K142" s="85"/>
      <c r="L142" s="85"/>
      <c r="M142" s="85"/>
      <c r="N142" s="85"/>
      <c r="O142" s="85"/>
      <c r="P142" s="85"/>
      <c r="Q142" s="85"/>
      <c r="R142" s="85"/>
      <c r="S142" s="85"/>
      <c r="T142" s="85"/>
    </row>
    <row r="143" ht="12.75" customHeight="1">
      <c r="A143" s="85"/>
      <c r="B143" s="85"/>
      <c r="C143" s="85"/>
      <c r="D143" s="85"/>
      <c r="E143" s="85"/>
      <c r="F143" s="85"/>
      <c r="G143" s="85"/>
      <c r="H143" s="85"/>
      <c r="I143" s="85"/>
      <c r="J143" s="85"/>
      <c r="K143" s="85"/>
      <c r="L143" s="85"/>
      <c r="M143" s="85"/>
      <c r="N143" s="85"/>
      <c r="O143" s="85"/>
      <c r="P143" s="85"/>
      <c r="Q143" s="85"/>
      <c r="R143" s="85"/>
      <c r="S143" s="85"/>
      <c r="T143" s="85"/>
    </row>
    <row r="144" ht="12.75" customHeight="1">
      <c r="A144" s="85"/>
      <c r="B144" s="85"/>
      <c r="C144" s="85"/>
      <c r="D144" s="85"/>
      <c r="E144" s="85"/>
      <c r="F144" s="85"/>
      <c r="G144" s="85"/>
      <c r="H144" s="85"/>
      <c r="I144" s="85"/>
      <c r="J144" s="85"/>
      <c r="K144" s="85"/>
      <c r="L144" s="85"/>
      <c r="M144" s="85"/>
      <c r="N144" s="85"/>
      <c r="O144" s="85"/>
      <c r="P144" s="85"/>
      <c r="Q144" s="85"/>
      <c r="R144" s="85"/>
      <c r="S144" s="85"/>
      <c r="T144" s="85"/>
    </row>
    <row r="145" ht="12.75" customHeight="1">
      <c r="A145" s="85"/>
      <c r="B145" s="85"/>
      <c r="C145" s="85"/>
      <c r="D145" s="85"/>
      <c r="E145" s="85"/>
      <c r="F145" s="85"/>
      <c r="G145" s="85"/>
      <c r="H145" s="85"/>
      <c r="I145" s="85"/>
      <c r="J145" s="85"/>
      <c r="K145" s="85"/>
      <c r="L145" s="85"/>
      <c r="M145" s="85"/>
      <c r="N145" s="85"/>
      <c r="O145" s="85"/>
      <c r="P145" s="85"/>
      <c r="Q145" s="85"/>
      <c r="R145" s="85"/>
      <c r="S145" s="85"/>
      <c r="T145" s="85"/>
    </row>
    <row r="146" ht="12.75" customHeight="1">
      <c r="A146" s="85"/>
      <c r="B146" s="85"/>
      <c r="C146" s="85"/>
      <c r="D146" s="85"/>
      <c r="E146" s="85"/>
      <c r="F146" s="85"/>
      <c r="G146" s="85"/>
      <c r="H146" s="85"/>
      <c r="I146" s="85"/>
      <c r="J146" s="85"/>
      <c r="K146" s="85"/>
      <c r="L146" s="85"/>
      <c r="M146" s="85"/>
      <c r="N146" s="85"/>
      <c r="O146" s="85"/>
      <c r="P146" s="85"/>
      <c r="Q146" s="85"/>
      <c r="R146" s="85"/>
      <c r="S146" s="85"/>
      <c r="T146" s="85"/>
    </row>
    <row r="147" ht="12.75" customHeight="1">
      <c r="A147" s="85"/>
      <c r="B147" s="85"/>
      <c r="C147" s="85"/>
      <c r="D147" s="85"/>
      <c r="E147" s="85"/>
      <c r="F147" s="85"/>
      <c r="G147" s="85"/>
      <c r="H147" s="85"/>
      <c r="I147" s="85"/>
      <c r="J147" s="85"/>
      <c r="K147" s="85"/>
      <c r="L147" s="85"/>
      <c r="M147" s="85"/>
      <c r="N147" s="85"/>
      <c r="O147" s="85"/>
      <c r="P147" s="85"/>
      <c r="Q147" s="85"/>
      <c r="R147" s="85"/>
      <c r="S147" s="85"/>
      <c r="T147" s="85"/>
    </row>
    <row r="148" ht="12.75" customHeight="1">
      <c r="A148" s="85"/>
      <c r="B148" s="85"/>
      <c r="C148" s="85"/>
      <c r="D148" s="85"/>
      <c r="E148" s="85"/>
      <c r="F148" s="85"/>
      <c r="G148" s="85"/>
      <c r="H148" s="85"/>
      <c r="I148" s="85"/>
      <c r="J148" s="85"/>
      <c r="K148" s="85"/>
      <c r="L148" s="85"/>
      <c r="M148" s="85"/>
      <c r="N148" s="85"/>
      <c r="O148" s="85"/>
      <c r="P148" s="85"/>
      <c r="Q148" s="85"/>
      <c r="R148" s="85"/>
      <c r="S148" s="85"/>
      <c r="T148" s="85"/>
    </row>
    <row r="149" ht="12.75" customHeight="1">
      <c r="A149" s="85"/>
      <c r="B149" s="85"/>
      <c r="C149" s="85"/>
      <c r="D149" s="85"/>
      <c r="E149" s="85"/>
      <c r="F149" s="85"/>
      <c r="G149" s="85"/>
      <c r="H149" s="85"/>
      <c r="I149" s="85"/>
      <c r="J149" s="85"/>
      <c r="K149" s="85"/>
      <c r="L149" s="85"/>
      <c r="M149" s="85"/>
      <c r="N149" s="85"/>
      <c r="O149" s="85"/>
      <c r="P149" s="85"/>
      <c r="Q149" s="85"/>
      <c r="R149" s="85"/>
      <c r="S149" s="85"/>
      <c r="T149" s="85"/>
    </row>
    <row r="150" ht="12.75" customHeight="1">
      <c r="A150" s="85"/>
      <c r="B150" s="85"/>
      <c r="C150" s="85"/>
      <c r="D150" s="85"/>
      <c r="E150" s="85"/>
      <c r="F150" s="85"/>
      <c r="G150" s="85"/>
      <c r="H150" s="85"/>
      <c r="I150" s="85"/>
      <c r="J150" s="85"/>
      <c r="K150" s="85"/>
      <c r="L150" s="85"/>
      <c r="M150" s="85"/>
      <c r="N150" s="85"/>
      <c r="O150" s="85"/>
      <c r="P150" s="85"/>
      <c r="Q150" s="85"/>
      <c r="R150" s="85"/>
      <c r="S150" s="85"/>
      <c r="T150" s="85"/>
    </row>
    <row r="151" ht="12.75" customHeight="1">
      <c r="A151" s="85"/>
      <c r="B151" s="85"/>
      <c r="C151" s="85"/>
      <c r="D151" s="85"/>
      <c r="E151" s="85"/>
      <c r="F151" s="85"/>
      <c r="G151" s="85"/>
      <c r="H151" s="85"/>
      <c r="I151" s="85"/>
      <c r="J151" s="85"/>
      <c r="K151" s="85"/>
      <c r="L151" s="85"/>
      <c r="M151" s="85"/>
      <c r="N151" s="85"/>
      <c r="O151" s="85"/>
      <c r="P151" s="85"/>
      <c r="Q151" s="85"/>
      <c r="R151" s="85"/>
      <c r="S151" s="85"/>
      <c r="T151" s="85"/>
    </row>
    <row r="152" ht="12.75" customHeight="1">
      <c r="A152" s="85"/>
      <c r="B152" s="85"/>
      <c r="C152" s="85"/>
      <c r="D152" s="85"/>
      <c r="E152" s="85"/>
      <c r="F152" s="85"/>
      <c r="G152" s="85"/>
      <c r="H152" s="85"/>
      <c r="I152" s="85"/>
      <c r="J152" s="85"/>
      <c r="K152" s="85"/>
      <c r="L152" s="85"/>
      <c r="M152" s="85"/>
      <c r="N152" s="85"/>
      <c r="O152" s="85"/>
      <c r="P152" s="85"/>
      <c r="Q152" s="85"/>
      <c r="R152" s="85"/>
      <c r="S152" s="85"/>
      <c r="T152" s="85"/>
    </row>
    <row r="153" ht="12.75" customHeight="1">
      <c r="A153" s="85"/>
      <c r="B153" s="85"/>
      <c r="C153" s="85"/>
      <c r="D153" s="85"/>
      <c r="E153" s="85"/>
      <c r="F153" s="85"/>
      <c r="G153" s="85"/>
      <c r="H153" s="85"/>
      <c r="I153" s="85"/>
      <c r="J153" s="85"/>
      <c r="K153" s="85"/>
      <c r="L153" s="85"/>
      <c r="M153" s="85"/>
      <c r="N153" s="85"/>
      <c r="O153" s="85"/>
      <c r="P153" s="85"/>
      <c r="Q153" s="85"/>
      <c r="R153" s="85"/>
      <c r="S153" s="85"/>
      <c r="T153" s="85"/>
    </row>
    <row r="154" ht="12.75" customHeight="1">
      <c r="A154" s="85"/>
      <c r="B154" s="85"/>
      <c r="C154" s="85"/>
      <c r="D154" s="85"/>
      <c r="E154" s="85"/>
      <c r="F154" s="85"/>
      <c r="G154" s="85"/>
      <c r="H154" s="85"/>
      <c r="I154" s="85"/>
      <c r="J154" s="85"/>
      <c r="K154" s="85"/>
      <c r="L154" s="85"/>
      <c r="M154" s="85"/>
      <c r="N154" s="85"/>
      <c r="O154" s="85"/>
      <c r="P154" s="85"/>
      <c r="Q154" s="85"/>
      <c r="R154" s="85"/>
      <c r="S154" s="85"/>
      <c r="T154" s="85"/>
    </row>
    <row r="155" ht="12.75" customHeight="1">
      <c r="A155" s="85"/>
      <c r="B155" s="85"/>
      <c r="C155" s="85"/>
      <c r="D155" s="85"/>
      <c r="E155" s="85"/>
      <c r="F155" s="85"/>
      <c r="G155" s="85"/>
      <c r="H155" s="85"/>
      <c r="I155" s="85"/>
      <c r="J155" s="85"/>
      <c r="K155" s="85"/>
      <c r="L155" s="85"/>
      <c r="M155" s="85"/>
      <c r="N155" s="85"/>
      <c r="O155" s="85"/>
      <c r="P155" s="85"/>
      <c r="Q155" s="85"/>
      <c r="R155" s="85"/>
      <c r="S155" s="85"/>
      <c r="T155" s="85"/>
    </row>
    <row r="156" ht="12.75" customHeight="1">
      <c r="A156" s="85"/>
      <c r="B156" s="85"/>
      <c r="C156" s="85"/>
      <c r="D156" s="85"/>
      <c r="E156" s="85"/>
      <c r="F156" s="85"/>
      <c r="G156" s="85"/>
      <c r="H156" s="85"/>
      <c r="I156" s="85"/>
      <c r="J156" s="85"/>
      <c r="K156" s="85"/>
      <c r="L156" s="85"/>
      <c r="M156" s="85"/>
      <c r="N156" s="85"/>
      <c r="O156" s="85"/>
      <c r="P156" s="85"/>
      <c r="Q156" s="85"/>
      <c r="R156" s="85"/>
      <c r="S156" s="85"/>
      <c r="T156" s="85"/>
    </row>
    <row r="157" ht="12.75" customHeight="1">
      <c r="A157" s="85"/>
      <c r="B157" s="85"/>
      <c r="C157" s="85"/>
      <c r="D157" s="85"/>
      <c r="E157" s="85"/>
      <c r="F157" s="85"/>
      <c r="G157" s="85"/>
      <c r="H157" s="85"/>
      <c r="I157" s="85"/>
      <c r="J157" s="85"/>
      <c r="K157" s="85"/>
      <c r="L157" s="85"/>
      <c r="M157" s="85"/>
      <c r="N157" s="85"/>
      <c r="O157" s="85"/>
      <c r="P157" s="85"/>
      <c r="Q157" s="85"/>
      <c r="R157" s="85"/>
      <c r="S157" s="85"/>
      <c r="T157" s="85"/>
    </row>
    <row r="158" ht="12.75" customHeight="1">
      <c r="A158" s="85"/>
      <c r="B158" s="85"/>
      <c r="C158" s="85"/>
      <c r="D158" s="85"/>
      <c r="E158" s="85"/>
      <c r="F158" s="85"/>
      <c r="G158" s="85"/>
      <c r="H158" s="85"/>
      <c r="I158" s="85"/>
      <c r="J158" s="85"/>
      <c r="K158" s="85"/>
      <c r="L158" s="85"/>
      <c r="M158" s="85"/>
      <c r="N158" s="85"/>
      <c r="O158" s="85"/>
      <c r="P158" s="85"/>
      <c r="Q158" s="85"/>
      <c r="R158" s="85"/>
      <c r="S158" s="85"/>
      <c r="T158" s="85"/>
    </row>
    <row r="159" ht="12.75" customHeight="1">
      <c r="A159" s="85"/>
      <c r="B159" s="85"/>
      <c r="C159" s="85"/>
      <c r="D159" s="85"/>
      <c r="E159" s="85"/>
      <c r="F159" s="85"/>
      <c r="G159" s="85"/>
      <c r="H159" s="85"/>
      <c r="I159" s="85"/>
      <c r="J159" s="85"/>
      <c r="K159" s="85"/>
      <c r="L159" s="85"/>
      <c r="M159" s="85"/>
      <c r="N159" s="85"/>
      <c r="O159" s="85"/>
      <c r="P159" s="85"/>
      <c r="Q159" s="85"/>
      <c r="R159" s="85"/>
      <c r="S159" s="85"/>
      <c r="T159" s="85"/>
    </row>
    <row r="160" ht="12.75" customHeight="1">
      <c r="A160" s="85"/>
      <c r="B160" s="85"/>
      <c r="C160" s="85"/>
      <c r="D160" s="85"/>
      <c r="E160" s="85"/>
      <c r="F160" s="85"/>
      <c r="G160" s="85"/>
      <c r="H160" s="85"/>
      <c r="I160" s="85"/>
      <c r="J160" s="85"/>
      <c r="K160" s="85"/>
      <c r="L160" s="85"/>
      <c r="M160" s="85"/>
      <c r="N160" s="85"/>
      <c r="O160" s="85"/>
      <c r="P160" s="85"/>
      <c r="Q160" s="85"/>
      <c r="R160" s="85"/>
      <c r="S160" s="85"/>
      <c r="T160" s="85"/>
    </row>
    <row r="161" ht="12.75" customHeight="1">
      <c r="A161" s="85"/>
      <c r="B161" s="85"/>
      <c r="C161" s="85"/>
      <c r="D161" s="85"/>
      <c r="E161" s="85"/>
      <c r="F161" s="85"/>
      <c r="G161" s="85"/>
      <c r="H161" s="85"/>
      <c r="I161" s="85"/>
      <c r="J161" s="85"/>
      <c r="K161" s="85"/>
      <c r="L161" s="85"/>
      <c r="M161" s="85"/>
      <c r="N161" s="85"/>
      <c r="O161" s="85"/>
      <c r="P161" s="85"/>
      <c r="Q161" s="85"/>
      <c r="R161" s="85"/>
      <c r="S161" s="85"/>
      <c r="T161" s="85"/>
    </row>
    <row r="162" ht="12.75" customHeight="1">
      <c r="A162" s="85"/>
      <c r="B162" s="85"/>
      <c r="C162" s="85"/>
      <c r="D162" s="85"/>
      <c r="E162" s="85"/>
      <c r="F162" s="85"/>
      <c r="G162" s="85"/>
      <c r="H162" s="85"/>
      <c r="I162" s="85"/>
      <c r="J162" s="85"/>
      <c r="K162" s="85"/>
      <c r="L162" s="85"/>
      <c r="M162" s="85"/>
      <c r="N162" s="85"/>
      <c r="O162" s="85"/>
      <c r="P162" s="85"/>
      <c r="Q162" s="85"/>
      <c r="R162" s="85"/>
      <c r="S162" s="85"/>
      <c r="T162" s="85"/>
    </row>
    <row r="163" ht="12.75" customHeight="1">
      <c r="A163" s="85"/>
      <c r="B163" s="85"/>
      <c r="C163" s="85"/>
      <c r="D163" s="85"/>
      <c r="E163" s="85"/>
      <c r="F163" s="85"/>
      <c r="G163" s="85"/>
      <c r="H163" s="85"/>
      <c r="I163" s="85"/>
      <c r="J163" s="85"/>
      <c r="K163" s="85"/>
      <c r="L163" s="85"/>
      <c r="M163" s="85"/>
      <c r="N163" s="85"/>
      <c r="O163" s="85"/>
      <c r="P163" s="85"/>
      <c r="Q163" s="85"/>
      <c r="R163" s="85"/>
      <c r="S163" s="85"/>
      <c r="T163" s="85"/>
    </row>
    <row r="164" ht="12.75" customHeight="1">
      <c r="A164" s="85"/>
      <c r="B164" s="85"/>
      <c r="C164" s="85"/>
      <c r="D164" s="85"/>
      <c r="E164" s="85"/>
      <c r="F164" s="85"/>
      <c r="G164" s="85"/>
      <c r="H164" s="85"/>
      <c r="I164" s="85"/>
      <c r="J164" s="85"/>
      <c r="K164" s="85"/>
      <c r="L164" s="85"/>
      <c r="M164" s="85"/>
      <c r="N164" s="85"/>
      <c r="O164" s="85"/>
      <c r="P164" s="85"/>
      <c r="Q164" s="85"/>
      <c r="R164" s="85"/>
      <c r="S164" s="85"/>
      <c r="T164" s="85"/>
    </row>
    <row r="165" ht="12.75" customHeight="1">
      <c r="A165" s="85"/>
      <c r="B165" s="85"/>
      <c r="C165" s="85"/>
      <c r="D165" s="85"/>
      <c r="E165" s="85"/>
      <c r="F165" s="85"/>
      <c r="G165" s="85"/>
      <c r="H165" s="85"/>
      <c r="I165" s="85"/>
      <c r="J165" s="85"/>
      <c r="K165" s="85"/>
      <c r="L165" s="85"/>
      <c r="M165" s="85"/>
      <c r="N165" s="85"/>
      <c r="O165" s="85"/>
      <c r="P165" s="85"/>
      <c r="Q165" s="85"/>
      <c r="R165" s="85"/>
      <c r="S165" s="85"/>
      <c r="T165" s="85"/>
    </row>
    <row r="166" ht="12.75" customHeight="1">
      <c r="A166" s="85"/>
      <c r="B166" s="85"/>
      <c r="C166" s="85"/>
      <c r="D166" s="85"/>
      <c r="E166" s="85"/>
      <c r="F166" s="85"/>
      <c r="G166" s="85"/>
      <c r="H166" s="85"/>
      <c r="I166" s="85"/>
      <c r="J166" s="85"/>
      <c r="K166" s="85"/>
      <c r="L166" s="85"/>
      <c r="M166" s="85"/>
      <c r="N166" s="85"/>
      <c r="O166" s="85"/>
      <c r="P166" s="85"/>
      <c r="Q166" s="85"/>
      <c r="R166" s="85"/>
      <c r="S166" s="85"/>
      <c r="T166" s="85"/>
    </row>
    <row r="167" ht="12.75" customHeight="1">
      <c r="A167" s="85"/>
      <c r="B167" s="85"/>
      <c r="C167" s="85"/>
      <c r="D167" s="85"/>
      <c r="E167" s="85"/>
      <c r="F167" s="85"/>
      <c r="G167" s="85"/>
      <c r="H167" s="85"/>
      <c r="I167" s="85"/>
      <c r="J167" s="85"/>
      <c r="K167" s="85"/>
      <c r="L167" s="85"/>
      <c r="M167" s="85"/>
      <c r="N167" s="85"/>
      <c r="O167" s="85"/>
      <c r="P167" s="85"/>
      <c r="Q167" s="85"/>
      <c r="R167" s="85"/>
      <c r="S167" s="85"/>
      <c r="T167" s="85"/>
    </row>
    <row r="168" ht="12.75" customHeight="1">
      <c r="A168" s="85"/>
      <c r="B168" s="85"/>
      <c r="C168" s="85"/>
      <c r="D168" s="85"/>
      <c r="E168" s="85"/>
      <c r="F168" s="85"/>
      <c r="G168" s="85"/>
      <c r="H168" s="85"/>
      <c r="I168" s="85"/>
      <c r="J168" s="85"/>
      <c r="K168" s="85"/>
      <c r="L168" s="85"/>
      <c r="M168" s="85"/>
      <c r="N168" s="85"/>
      <c r="O168" s="85"/>
      <c r="P168" s="85"/>
      <c r="Q168" s="85"/>
      <c r="R168" s="85"/>
      <c r="S168" s="85"/>
      <c r="T168" s="85"/>
    </row>
    <row r="169" ht="12.75" customHeight="1">
      <c r="A169" s="85"/>
      <c r="B169" s="85"/>
      <c r="C169" s="85"/>
      <c r="D169" s="85"/>
      <c r="E169" s="85"/>
      <c r="F169" s="85"/>
      <c r="G169" s="85"/>
      <c r="H169" s="85"/>
      <c r="I169" s="85"/>
      <c r="J169" s="85"/>
      <c r="K169" s="85"/>
      <c r="L169" s="85"/>
      <c r="M169" s="85"/>
      <c r="N169" s="85"/>
      <c r="O169" s="85"/>
      <c r="P169" s="85"/>
      <c r="Q169" s="85"/>
      <c r="R169" s="85"/>
      <c r="S169" s="85"/>
      <c r="T169" s="85"/>
    </row>
    <row r="170" ht="12.75" customHeight="1">
      <c r="A170" s="85"/>
      <c r="B170" s="85"/>
      <c r="C170" s="85"/>
      <c r="D170" s="85"/>
      <c r="E170" s="85"/>
      <c r="F170" s="85"/>
      <c r="G170" s="85"/>
      <c r="H170" s="85"/>
      <c r="I170" s="85"/>
      <c r="J170" s="85"/>
      <c r="K170" s="85"/>
      <c r="L170" s="85"/>
      <c r="M170" s="85"/>
      <c r="N170" s="85"/>
      <c r="O170" s="85"/>
      <c r="P170" s="85"/>
      <c r="Q170" s="85"/>
      <c r="R170" s="85"/>
      <c r="S170" s="85"/>
      <c r="T170" s="85"/>
    </row>
    <row r="171" ht="12.75" customHeight="1">
      <c r="A171" s="85"/>
      <c r="B171" s="85"/>
      <c r="C171" s="85"/>
      <c r="D171" s="85"/>
      <c r="E171" s="85"/>
      <c r="F171" s="85"/>
      <c r="G171" s="85"/>
      <c r="H171" s="85"/>
      <c r="I171" s="85"/>
      <c r="J171" s="85"/>
      <c r="K171" s="85"/>
      <c r="L171" s="85"/>
      <c r="M171" s="85"/>
      <c r="N171" s="85"/>
      <c r="O171" s="85"/>
      <c r="P171" s="85"/>
      <c r="Q171" s="85"/>
      <c r="R171" s="85"/>
      <c r="S171" s="85"/>
      <c r="T171" s="85"/>
    </row>
    <row r="172" ht="12.75" customHeight="1">
      <c r="A172" s="85"/>
      <c r="B172" s="85"/>
      <c r="C172" s="85"/>
      <c r="D172" s="85"/>
      <c r="E172" s="85"/>
      <c r="F172" s="85"/>
      <c r="G172" s="85"/>
      <c r="H172" s="85"/>
      <c r="I172" s="85"/>
      <c r="J172" s="85"/>
      <c r="K172" s="85"/>
      <c r="L172" s="85"/>
      <c r="M172" s="85"/>
      <c r="N172" s="85"/>
      <c r="O172" s="85"/>
      <c r="P172" s="85"/>
      <c r="Q172" s="85"/>
      <c r="R172" s="85"/>
      <c r="S172" s="85"/>
      <c r="T172" s="85"/>
    </row>
    <row r="173" ht="12.75" customHeight="1">
      <c r="A173" s="85"/>
      <c r="B173" s="85"/>
      <c r="C173" s="85"/>
      <c r="D173" s="85"/>
      <c r="E173" s="85"/>
      <c r="F173" s="85"/>
      <c r="G173" s="85"/>
      <c r="H173" s="85"/>
      <c r="I173" s="85"/>
      <c r="J173" s="85"/>
      <c r="K173" s="85"/>
      <c r="L173" s="85"/>
      <c r="M173" s="85"/>
      <c r="N173" s="85"/>
      <c r="O173" s="85"/>
      <c r="P173" s="85"/>
      <c r="Q173" s="85"/>
      <c r="R173" s="85"/>
      <c r="S173" s="85"/>
      <c r="T173" s="85"/>
    </row>
    <row r="174" ht="12.75" customHeight="1">
      <c r="A174" s="85"/>
      <c r="B174" s="85"/>
      <c r="C174" s="85"/>
      <c r="D174" s="85"/>
      <c r="E174" s="85"/>
      <c r="F174" s="85"/>
      <c r="G174" s="85"/>
      <c r="H174" s="85"/>
      <c r="I174" s="85"/>
      <c r="J174" s="85"/>
      <c r="K174" s="85"/>
      <c r="L174" s="85"/>
      <c r="M174" s="85"/>
      <c r="N174" s="85"/>
      <c r="O174" s="85"/>
      <c r="P174" s="85"/>
      <c r="Q174" s="85"/>
      <c r="R174" s="85"/>
      <c r="S174" s="85"/>
      <c r="T174" s="85"/>
    </row>
    <row r="175" ht="12.75" customHeight="1">
      <c r="A175" s="85"/>
      <c r="B175" s="85"/>
      <c r="C175" s="85"/>
      <c r="D175" s="85"/>
      <c r="E175" s="85"/>
      <c r="F175" s="85"/>
      <c r="G175" s="85"/>
      <c r="H175" s="85"/>
      <c r="I175" s="85"/>
      <c r="J175" s="85"/>
      <c r="K175" s="85"/>
      <c r="L175" s="85"/>
      <c r="M175" s="85"/>
      <c r="N175" s="85"/>
      <c r="O175" s="85"/>
      <c r="P175" s="85"/>
      <c r="Q175" s="85"/>
      <c r="R175" s="85"/>
      <c r="S175" s="85"/>
      <c r="T175" s="85"/>
    </row>
    <row r="176" ht="12.75" customHeight="1">
      <c r="A176" s="85"/>
      <c r="B176" s="85"/>
      <c r="C176" s="85"/>
      <c r="D176" s="85"/>
      <c r="E176" s="85"/>
      <c r="F176" s="85"/>
      <c r="G176" s="85"/>
      <c r="H176" s="85"/>
      <c r="I176" s="85"/>
      <c r="J176" s="85"/>
      <c r="K176" s="85"/>
      <c r="L176" s="85"/>
      <c r="M176" s="85"/>
      <c r="N176" s="85"/>
      <c r="O176" s="85"/>
      <c r="P176" s="85"/>
      <c r="Q176" s="85"/>
      <c r="R176" s="85"/>
      <c r="S176" s="85"/>
      <c r="T176" s="85"/>
    </row>
    <row r="177" ht="12.75" customHeight="1">
      <c r="A177" s="85"/>
      <c r="B177" s="85"/>
      <c r="C177" s="85"/>
      <c r="D177" s="85"/>
      <c r="E177" s="85"/>
      <c r="F177" s="85"/>
      <c r="G177" s="85"/>
      <c r="H177" s="85"/>
      <c r="I177" s="85"/>
      <c r="J177" s="85"/>
      <c r="K177" s="85"/>
      <c r="L177" s="85"/>
      <c r="M177" s="85"/>
      <c r="N177" s="85"/>
      <c r="O177" s="85"/>
      <c r="P177" s="85"/>
      <c r="Q177" s="85"/>
      <c r="R177" s="85"/>
      <c r="S177" s="85"/>
      <c r="T177" s="85"/>
    </row>
    <row r="178" ht="12.75" customHeight="1">
      <c r="A178" s="85"/>
      <c r="B178" s="85"/>
      <c r="C178" s="85"/>
      <c r="D178" s="85"/>
      <c r="E178" s="85"/>
      <c r="F178" s="85"/>
      <c r="G178" s="85"/>
      <c r="H178" s="85"/>
      <c r="I178" s="85"/>
      <c r="J178" s="85"/>
      <c r="K178" s="85"/>
      <c r="L178" s="85"/>
      <c r="M178" s="85"/>
      <c r="N178" s="85"/>
      <c r="O178" s="85"/>
      <c r="P178" s="85"/>
      <c r="Q178" s="85"/>
      <c r="R178" s="85"/>
      <c r="S178" s="85"/>
      <c r="T178" s="85"/>
    </row>
    <row r="179" ht="12.75" customHeight="1">
      <c r="A179" s="85"/>
      <c r="B179" s="85"/>
      <c r="C179" s="85"/>
      <c r="D179" s="85"/>
      <c r="E179" s="85"/>
      <c r="F179" s="85"/>
      <c r="G179" s="85"/>
      <c r="H179" s="85"/>
      <c r="I179" s="85"/>
      <c r="J179" s="85"/>
      <c r="K179" s="85"/>
      <c r="L179" s="85"/>
      <c r="M179" s="85"/>
      <c r="N179" s="85"/>
      <c r="O179" s="85"/>
      <c r="P179" s="85"/>
      <c r="Q179" s="85"/>
      <c r="R179" s="85"/>
      <c r="S179" s="85"/>
      <c r="T179" s="85"/>
    </row>
    <row r="180" ht="12.75" customHeight="1">
      <c r="A180" s="85"/>
      <c r="B180" s="85"/>
      <c r="C180" s="85"/>
      <c r="D180" s="85"/>
      <c r="E180" s="85"/>
      <c r="F180" s="85"/>
      <c r="G180" s="85"/>
      <c r="H180" s="85"/>
      <c r="I180" s="85"/>
      <c r="J180" s="85"/>
      <c r="K180" s="85"/>
      <c r="L180" s="85"/>
      <c r="M180" s="85"/>
      <c r="N180" s="85"/>
      <c r="O180" s="85"/>
      <c r="P180" s="85"/>
      <c r="Q180" s="85"/>
      <c r="R180" s="85"/>
      <c r="S180" s="85"/>
      <c r="T180" s="85"/>
    </row>
    <row r="181" ht="12.75" customHeight="1">
      <c r="A181" s="85"/>
      <c r="B181" s="85"/>
      <c r="C181" s="85"/>
      <c r="D181" s="85"/>
      <c r="E181" s="85"/>
      <c r="F181" s="85"/>
      <c r="G181" s="85"/>
      <c r="H181" s="85"/>
      <c r="I181" s="85"/>
      <c r="J181" s="85"/>
      <c r="K181" s="85"/>
      <c r="L181" s="85"/>
      <c r="M181" s="85"/>
      <c r="N181" s="85"/>
      <c r="O181" s="85"/>
      <c r="P181" s="85"/>
      <c r="Q181" s="85"/>
      <c r="R181" s="85"/>
      <c r="S181" s="85"/>
      <c r="T181" s="85"/>
    </row>
    <row r="182" ht="12.75" customHeight="1">
      <c r="A182" s="85"/>
      <c r="B182" s="85"/>
      <c r="C182" s="85"/>
      <c r="D182" s="85"/>
      <c r="E182" s="85"/>
      <c r="F182" s="85"/>
      <c r="G182" s="85"/>
      <c r="H182" s="85"/>
      <c r="I182" s="85"/>
      <c r="J182" s="85"/>
      <c r="K182" s="85"/>
      <c r="L182" s="85"/>
      <c r="M182" s="85"/>
      <c r="N182" s="85"/>
      <c r="O182" s="85"/>
      <c r="P182" s="85"/>
      <c r="Q182" s="85"/>
      <c r="R182" s="85"/>
      <c r="S182" s="85"/>
      <c r="T182" s="85"/>
    </row>
    <row r="183" ht="12.75" customHeight="1">
      <c r="A183" s="85"/>
      <c r="B183" s="85"/>
      <c r="C183" s="85"/>
      <c r="D183" s="85"/>
      <c r="E183" s="85"/>
      <c r="F183" s="85"/>
      <c r="G183" s="85"/>
      <c r="H183" s="85"/>
      <c r="I183" s="85"/>
      <c r="J183" s="85"/>
      <c r="K183" s="85"/>
      <c r="L183" s="85"/>
      <c r="M183" s="85"/>
      <c r="N183" s="85"/>
      <c r="O183" s="85"/>
      <c r="P183" s="85"/>
      <c r="Q183" s="85"/>
      <c r="R183" s="85"/>
      <c r="S183" s="85"/>
      <c r="T183" s="85"/>
    </row>
    <row r="184" ht="12.75" customHeight="1">
      <c r="A184" s="85"/>
      <c r="B184" s="85"/>
      <c r="C184" s="85"/>
      <c r="D184" s="85"/>
      <c r="E184" s="85"/>
      <c r="F184" s="85"/>
      <c r="G184" s="85"/>
      <c r="H184" s="85"/>
      <c r="I184" s="85"/>
      <c r="J184" s="85"/>
      <c r="K184" s="85"/>
      <c r="L184" s="85"/>
      <c r="M184" s="85"/>
      <c r="N184" s="85"/>
      <c r="O184" s="85"/>
      <c r="P184" s="85"/>
      <c r="Q184" s="85"/>
      <c r="R184" s="85"/>
      <c r="S184" s="85"/>
      <c r="T184" s="85"/>
    </row>
    <row r="185" ht="12.75" customHeight="1">
      <c r="A185" s="85"/>
      <c r="B185" s="85"/>
      <c r="C185" s="85"/>
      <c r="D185" s="85"/>
      <c r="E185" s="85"/>
      <c r="F185" s="85"/>
      <c r="G185" s="85"/>
      <c r="H185" s="85"/>
      <c r="I185" s="85"/>
      <c r="J185" s="85"/>
      <c r="K185" s="85"/>
      <c r="L185" s="85"/>
      <c r="M185" s="85"/>
      <c r="N185" s="85"/>
      <c r="O185" s="85"/>
      <c r="P185" s="85"/>
      <c r="Q185" s="85"/>
      <c r="R185" s="85"/>
      <c r="S185" s="85"/>
      <c r="T185" s="85"/>
    </row>
    <row r="186" ht="12.75" customHeight="1">
      <c r="A186" s="85"/>
      <c r="B186" s="85"/>
      <c r="C186" s="85"/>
      <c r="D186" s="85"/>
      <c r="E186" s="85"/>
      <c r="F186" s="85"/>
      <c r="G186" s="85"/>
      <c r="H186" s="85"/>
      <c r="I186" s="85"/>
      <c r="J186" s="85"/>
      <c r="K186" s="85"/>
      <c r="L186" s="85"/>
      <c r="M186" s="85"/>
      <c r="N186" s="85"/>
      <c r="O186" s="85"/>
      <c r="P186" s="85"/>
      <c r="Q186" s="85"/>
      <c r="R186" s="85"/>
      <c r="S186" s="85"/>
      <c r="T186" s="85"/>
    </row>
    <row r="187" ht="12.75" customHeight="1">
      <c r="A187" s="85"/>
      <c r="B187" s="85"/>
      <c r="C187" s="85"/>
      <c r="D187" s="85"/>
      <c r="E187" s="85"/>
      <c r="F187" s="85"/>
      <c r="G187" s="85"/>
      <c r="H187" s="85"/>
      <c r="I187" s="85"/>
      <c r="J187" s="85"/>
      <c r="K187" s="85"/>
      <c r="L187" s="85"/>
      <c r="M187" s="85"/>
      <c r="N187" s="85"/>
      <c r="O187" s="85"/>
      <c r="P187" s="85"/>
      <c r="Q187" s="85"/>
      <c r="R187" s="85"/>
      <c r="S187" s="85"/>
      <c r="T187" s="85"/>
    </row>
    <row r="188" ht="12.75" customHeight="1">
      <c r="A188" s="85"/>
      <c r="B188" s="85"/>
      <c r="C188" s="85"/>
      <c r="D188" s="85"/>
      <c r="E188" s="85"/>
      <c r="F188" s="85"/>
      <c r="G188" s="85"/>
      <c r="H188" s="85"/>
      <c r="I188" s="85"/>
      <c r="J188" s="85"/>
      <c r="K188" s="85"/>
      <c r="L188" s="85"/>
      <c r="M188" s="85"/>
      <c r="N188" s="85"/>
      <c r="O188" s="85"/>
      <c r="P188" s="85"/>
      <c r="Q188" s="85"/>
      <c r="R188" s="85"/>
      <c r="S188" s="85"/>
      <c r="T188" s="85"/>
    </row>
    <row r="189" ht="12.75" customHeight="1">
      <c r="A189" s="85"/>
      <c r="B189" s="85"/>
      <c r="C189" s="85"/>
      <c r="D189" s="85"/>
      <c r="E189" s="85"/>
      <c r="F189" s="85"/>
      <c r="G189" s="85"/>
      <c r="H189" s="85"/>
      <c r="I189" s="85"/>
      <c r="J189" s="85"/>
      <c r="K189" s="85"/>
      <c r="L189" s="85"/>
      <c r="M189" s="85"/>
      <c r="N189" s="85"/>
      <c r="O189" s="85"/>
      <c r="P189" s="85"/>
      <c r="Q189" s="85"/>
      <c r="R189" s="85"/>
      <c r="S189" s="85"/>
      <c r="T189" s="85"/>
    </row>
    <row r="190" ht="12.75" customHeight="1">
      <c r="A190" s="85"/>
      <c r="B190" s="85"/>
      <c r="C190" s="85"/>
      <c r="D190" s="85"/>
      <c r="E190" s="85"/>
      <c r="F190" s="85"/>
      <c r="G190" s="85"/>
      <c r="H190" s="85"/>
      <c r="I190" s="85"/>
      <c r="J190" s="85"/>
      <c r="K190" s="85"/>
      <c r="L190" s="85"/>
      <c r="M190" s="85"/>
      <c r="N190" s="85"/>
      <c r="O190" s="85"/>
      <c r="P190" s="85"/>
      <c r="Q190" s="85"/>
      <c r="R190" s="85"/>
      <c r="S190" s="85"/>
      <c r="T190" s="85"/>
    </row>
    <row r="191" ht="12.75" customHeight="1">
      <c r="A191" s="85"/>
      <c r="B191" s="85"/>
      <c r="C191" s="85"/>
      <c r="D191" s="85"/>
      <c r="E191" s="85"/>
      <c r="F191" s="85"/>
      <c r="G191" s="85"/>
      <c r="H191" s="85"/>
      <c r="I191" s="85"/>
      <c r="J191" s="85"/>
      <c r="K191" s="85"/>
      <c r="L191" s="85"/>
      <c r="M191" s="85"/>
      <c r="N191" s="85"/>
      <c r="O191" s="85"/>
      <c r="P191" s="85"/>
      <c r="Q191" s="85"/>
      <c r="R191" s="85"/>
      <c r="S191" s="85"/>
      <c r="T191" s="85"/>
    </row>
    <row r="192" ht="12.75" customHeight="1">
      <c r="A192" s="85"/>
      <c r="B192" s="85"/>
      <c r="C192" s="85"/>
      <c r="D192" s="85"/>
      <c r="E192" s="85"/>
      <c r="F192" s="85"/>
      <c r="G192" s="85"/>
      <c r="H192" s="85"/>
      <c r="I192" s="85"/>
      <c r="J192" s="85"/>
      <c r="K192" s="85"/>
      <c r="L192" s="85"/>
      <c r="M192" s="85"/>
      <c r="N192" s="85"/>
      <c r="O192" s="85"/>
      <c r="P192" s="85"/>
      <c r="Q192" s="85"/>
      <c r="R192" s="85"/>
      <c r="S192" s="85"/>
      <c r="T192" s="85"/>
    </row>
    <row r="193" ht="12.75" customHeight="1">
      <c r="A193" s="85"/>
      <c r="B193" s="85"/>
      <c r="C193" s="85"/>
      <c r="D193" s="85"/>
      <c r="E193" s="85"/>
      <c r="F193" s="85"/>
      <c r="G193" s="85"/>
      <c r="H193" s="85"/>
      <c r="I193" s="85"/>
      <c r="J193" s="85"/>
      <c r="K193" s="85"/>
      <c r="L193" s="85"/>
      <c r="M193" s="85"/>
      <c r="N193" s="85"/>
      <c r="O193" s="85"/>
      <c r="P193" s="85"/>
      <c r="Q193" s="85"/>
      <c r="R193" s="85"/>
      <c r="S193" s="85"/>
      <c r="T193" s="85"/>
    </row>
    <row r="194" ht="12.75" customHeight="1">
      <c r="A194" s="85"/>
      <c r="B194" s="85"/>
      <c r="C194" s="85"/>
      <c r="D194" s="85"/>
      <c r="E194" s="85"/>
      <c r="F194" s="85"/>
      <c r="G194" s="85"/>
      <c r="H194" s="85"/>
      <c r="I194" s="85"/>
      <c r="J194" s="85"/>
      <c r="K194" s="85"/>
      <c r="L194" s="85"/>
      <c r="M194" s="85"/>
      <c r="N194" s="85"/>
      <c r="O194" s="85"/>
      <c r="P194" s="85"/>
      <c r="Q194" s="85"/>
      <c r="R194" s="85"/>
      <c r="S194" s="85"/>
      <c r="T194" s="85"/>
    </row>
    <row r="195" ht="12.75" customHeight="1">
      <c r="A195" s="85"/>
      <c r="B195" s="85"/>
      <c r="C195" s="85"/>
      <c r="D195" s="85"/>
      <c r="E195" s="85"/>
      <c r="F195" s="85"/>
      <c r="G195" s="85"/>
      <c r="H195" s="85"/>
      <c r="I195" s="85"/>
      <c r="J195" s="85"/>
      <c r="K195" s="85"/>
      <c r="L195" s="85"/>
      <c r="M195" s="85"/>
      <c r="N195" s="85"/>
      <c r="O195" s="85"/>
      <c r="P195" s="85"/>
      <c r="Q195" s="85"/>
      <c r="R195" s="85"/>
      <c r="S195" s="85"/>
      <c r="T195" s="85"/>
    </row>
    <row r="196" ht="12.75" customHeight="1">
      <c r="A196" s="85"/>
      <c r="B196" s="85"/>
      <c r="C196" s="85"/>
      <c r="D196" s="85"/>
      <c r="E196" s="85"/>
      <c r="F196" s="85"/>
      <c r="G196" s="85"/>
      <c r="H196" s="85"/>
      <c r="I196" s="85"/>
      <c r="J196" s="85"/>
      <c r="K196" s="85"/>
      <c r="L196" s="85"/>
      <c r="M196" s="85"/>
      <c r="N196" s="85"/>
      <c r="O196" s="85"/>
      <c r="P196" s="85"/>
      <c r="Q196" s="85"/>
      <c r="R196" s="85"/>
      <c r="S196" s="85"/>
      <c r="T196" s="85"/>
    </row>
    <row r="197" ht="12.75" customHeight="1">
      <c r="A197" s="85"/>
      <c r="B197" s="85"/>
      <c r="C197" s="85"/>
      <c r="D197" s="85"/>
      <c r="E197" s="85"/>
      <c r="F197" s="85"/>
      <c r="G197" s="85"/>
      <c r="H197" s="85"/>
      <c r="I197" s="85"/>
      <c r="J197" s="85"/>
      <c r="K197" s="85"/>
      <c r="L197" s="85"/>
      <c r="M197" s="85"/>
      <c r="N197" s="85"/>
      <c r="O197" s="85"/>
      <c r="P197" s="85"/>
      <c r="Q197" s="85"/>
      <c r="R197" s="85"/>
      <c r="S197" s="85"/>
      <c r="T197" s="85"/>
    </row>
    <row r="198" ht="12.75" customHeight="1">
      <c r="A198" s="85"/>
      <c r="B198" s="85"/>
      <c r="C198" s="85"/>
      <c r="D198" s="85"/>
      <c r="E198" s="85"/>
      <c r="F198" s="85"/>
      <c r="G198" s="85"/>
      <c r="H198" s="85"/>
      <c r="I198" s="85"/>
      <c r="J198" s="85"/>
      <c r="K198" s="85"/>
      <c r="L198" s="85"/>
      <c r="M198" s="85"/>
      <c r="N198" s="85"/>
      <c r="O198" s="85"/>
      <c r="P198" s="85"/>
      <c r="Q198" s="85"/>
      <c r="R198" s="85"/>
      <c r="S198" s="85"/>
      <c r="T198" s="85"/>
    </row>
    <row r="199" ht="12.75" customHeight="1">
      <c r="A199" s="85"/>
      <c r="B199" s="85"/>
      <c r="C199" s="85"/>
      <c r="D199" s="85"/>
      <c r="E199" s="85"/>
      <c r="F199" s="85"/>
      <c r="G199" s="85"/>
      <c r="H199" s="85"/>
      <c r="I199" s="85"/>
      <c r="J199" s="85"/>
      <c r="K199" s="85"/>
      <c r="L199" s="85"/>
      <c r="M199" s="85"/>
      <c r="N199" s="85"/>
      <c r="O199" s="85"/>
      <c r="P199" s="85"/>
      <c r="Q199" s="85"/>
      <c r="R199" s="85"/>
      <c r="S199" s="85"/>
      <c r="T199" s="85"/>
    </row>
    <row r="200" ht="12.75" customHeight="1">
      <c r="A200" s="85"/>
      <c r="B200" s="85"/>
      <c r="C200" s="85"/>
      <c r="D200" s="85"/>
      <c r="E200" s="85"/>
      <c r="F200" s="85"/>
      <c r="G200" s="85"/>
      <c r="H200" s="85"/>
      <c r="I200" s="85"/>
      <c r="J200" s="85"/>
      <c r="K200" s="85"/>
      <c r="L200" s="85"/>
      <c r="M200" s="85"/>
      <c r="N200" s="85"/>
      <c r="O200" s="85"/>
      <c r="P200" s="85"/>
      <c r="Q200" s="85"/>
      <c r="R200" s="85"/>
      <c r="S200" s="85"/>
      <c r="T200" s="85"/>
    </row>
    <row r="201" ht="12.75" customHeight="1">
      <c r="A201" s="85"/>
      <c r="B201" s="85"/>
      <c r="C201" s="85"/>
      <c r="D201" s="85"/>
      <c r="E201" s="85"/>
      <c r="F201" s="85"/>
      <c r="G201" s="85"/>
      <c r="H201" s="85"/>
      <c r="I201" s="85"/>
      <c r="J201" s="85"/>
      <c r="K201" s="85"/>
      <c r="L201" s="85"/>
      <c r="M201" s="85"/>
      <c r="N201" s="85"/>
      <c r="O201" s="85"/>
      <c r="P201" s="85"/>
      <c r="Q201" s="85"/>
      <c r="R201" s="85"/>
      <c r="S201" s="85"/>
      <c r="T201" s="85"/>
    </row>
    <row r="202" ht="12.75" customHeight="1">
      <c r="A202" s="85"/>
      <c r="B202" s="85"/>
      <c r="C202" s="85"/>
      <c r="D202" s="85"/>
      <c r="E202" s="85"/>
      <c r="F202" s="85"/>
      <c r="G202" s="85"/>
      <c r="H202" s="85"/>
      <c r="I202" s="85"/>
      <c r="J202" s="85"/>
      <c r="K202" s="85"/>
      <c r="L202" s="85"/>
      <c r="M202" s="85"/>
      <c r="N202" s="85"/>
      <c r="O202" s="85"/>
      <c r="P202" s="85"/>
      <c r="Q202" s="85"/>
      <c r="R202" s="85"/>
      <c r="S202" s="85"/>
      <c r="T202" s="85"/>
    </row>
    <row r="203" ht="12.75" customHeight="1">
      <c r="A203" s="85"/>
      <c r="B203" s="85"/>
      <c r="C203" s="85"/>
      <c r="D203" s="85"/>
      <c r="E203" s="85"/>
      <c r="F203" s="85"/>
      <c r="G203" s="85"/>
      <c r="H203" s="85"/>
      <c r="I203" s="85"/>
      <c r="J203" s="85"/>
      <c r="K203" s="85"/>
      <c r="L203" s="85"/>
      <c r="M203" s="85"/>
      <c r="N203" s="85"/>
      <c r="O203" s="85"/>
      <c r="P203" s="85"/>
      <c r="Q203" s="85"/>
      <c r="R203" s="85"/>
      <c r="S203" s="85"/>
      <c r="T203" s="85"/>
    </row>
    <row r="204" ht="12.75" customHeight="1">
      <c r="A204" s="85"/>
      <c r="B204" s="85"/>
      <c r="C204" s="85"/>
      <c r="D204" s="85"/>
      <c r="E204" s="85"/>
      <c r="F204" s="85"/>
      <c r="G204" s="85"/>
      <c r="H204" s="85"/>
      <c r="I204" s="85"/>
      <c r="J204" s="85"/>
      <c r="K204" s="85"/>
      <c r="L204" s="85"/>
      <c r="M204" s="85"/>
      <c r="N204" s="85"/>
      <c r="O204" s="85"/>
      <c r="P204" s="85"/>
      <c r="Q204" s="85"/>
      <c r="R204" s="85"/>
      <c r="S204" s="85"/>
      <c r="T204" s="85"/>
    </row>
    <row r="205" ht="12.75" customHeight="1">
      <c r="A205" s="85"/>
      <c r="B205" s="85"/>
      <c r="C205" s="85"/>
      <c r="D205" s="85"/>
      <c r="E205" s="85"/>
      <c r="F205" s="85"/>
      <c r="G205" s="85"/>
      <c r="H205" s="85"/>
      <c r="I205" s="85"/>
      <c r="J205" s="85"/>
      <c r="K205" s="85"/>
      <c r="L205" s="85"/>
      <c r="M205" s="85"/>
      <c r="N205" s="85"/>
      <c r="O205" s="85"/>
      <c r="P205" s="85"/>
      <c r="Q205" s="85"/>
      <c r="R205" s="85"/>
      <c r="S205" s="85"/>
      <c r="T205" s="85"/>
    </row>
    <row r="206" ht="12.75" customHeight="1">
      <c r="A206" s="85"/>
      <c r="B206" s="85"/>
      <c r="C206" s="85"/>
      <c r="D206" s="85"/>
      <c r="E206" s="85"/>
      <c r="F206" s="85"/>
      <c r="G206" s="85"/>
      <c r="H206" s="85"/>
      <c r="I206" s="85"/>
      <c r="J206" s="85"/>
      <c r="K206" s="85"/>
      <c r="L206" s="85"/>
      <c r="M206" s="85"/>
      <c r="N206" s="85"/>
      <c r="O206" s="85"/>
      <c r="P206" s="85"/>
      <c r="Q206" s="85"/>
      <c r="R206" s="85"/>
      <c r="S206" s="85"/>
      <c r="T206" s="85"/>
    </row>
    <row r="207" ht="12.75" customHeight="1">
      <c r="A207" s="85"/>
      <c r="B207" s="85"/>
      <c r="C207" s="85"/>
      <c r="D207" s="85"/>
      <c r="E207" s="85"/>
      <c r="F207" s="85"/>
      <c r="G207" s="85"/>
      <c r="H207" s="85"/>
      <c r="I207" s="85"/>
      <c r="J207" s="85"/>
      <c r="K207" s="85"/>
      <c r="L207" s="85"/>
      <c r="M207" s="85"/>
      <c r="N207" s="85"/>
      <c r="O207" s="85"/>
      <c r="P207" s="85"/>
      <c r="Q207" s="85"/>
      <c r="R207" s="85"/>
      <c r="S207" s="85"/>
      <c r="T207" s="85"/>
    </row>
    <row r="208" ht="12.75" customHeight="1">
      <c r="A208" s="85"/>
      <c r="B208" s="85"/>
      <c r="C208" s="85"/>
      <c r="D208" s="85"/>
      <c r="E208" s="85"/>
      <c r="F208" s="85"/>
      <c r="G208" s="85"/>
      <c r="H208" s="85"/>
      <c r="I208" s="85"/>
      <c r="J208" s="85"/>
      <c r="K208" s="85"/>
      <c r="L208" s="85"/>
      <c r="M208" s="85"/>
      <c r="N208" s="85"/>
      <c r="O208" s="85"/>
      <c r="P208" s="85"/>
      <c r="Q208" s="85"/>
      <c r="R208" s="85"/>
      <c r="S208" s="85"/>
      <c r="T208" s="85"/>
    </row>
    <row r="209" ht="12.75" customHeight="1">
      <c r="A209" s="85"/>
      <c r="B209" s="85"/>
      <c r="C209" s="85"/>
      <c r="D209" s="85"/>
      <c r="E209" s="85"/>
      <c r="F209" s="85"/>
      <c r="G209" s="85"/>
      <c r="H209" s="85"/>
      <c r="I209" s="85"/>
      <c r="J209" s="85"/>
      <c r="K209" s="85"/>
      <c r="L209" s="85"/>
      <c r="M209" s="85"/>
      <c r="N209" s="85"/>
      <c r="O209" s="85"/>
      <c r="P209" s="85"/>
      <c r="Q209" s="85"/>
      <c r="R209" s="85"/>
      <c r="S209" s="85"/>
      <c r="T209" s="85"/>
    </row>
    <row r="210" ht="12.75" customHeight="1">
      <c r="A210" s="85"/>
      <c r="B210" s="85"/>
      <c r="C210" s="85"/>
      <c r="D210" s="85"/>
      <c r="E210" s="85"/>
      <c r="F210" s="85"/>
      <c r="G210" s="85"/>
      <c r="H210" s="85"/>
      <c r="I210" s="85"/>
      <c r="J210" s="85"/>
      <c r="K210" s="85"/>
      <c r="L210" s="85"/>
      <c r="M210" s="85"/>
      <c r="N210" s="85"/>
      <c r="O210" s="85"/>
      <c r="P210" s="85"/>
      <c r="Q210" s="85"/>
      <c r="R210" s="85"/>
      <c r="S210" s="85"/>
      <c r="T210" s="85"/>
    </row>
    <row r="211" ht="12.75" customHeight="1">
      <c r="A211" s="85"/>
      <c r="B211" s="85"/>
      <c r="C211" s="85"/>
      <c r="D211" s="85"/>
      <c r="E211" s="85"/>
      <c r="F211" s="85"/>
      <c r="G211" s="85"/>
      <c r="H211" s="85"/>
      <c r="I211" s="85"/>
      <c r="J211" s="85"/>
      <c r="K211" s="85"/>
      <c r="L211" s="85"/>
      <c r="M211" s="85"/>
      <c r="N211" s="85"/>
      <c r="O211" s="85"/>
      <c r="P211" s="85"/>
      <c r="Q211" s="85"/>
      <c r="R211" s="85"/>
      <c r="S211" s="85"/>
      <c r="T211" s="85"/>
    </row>
    <row r="212" ht="12.75" customHeight="1">
      <c r="A212" s="85"/>
      <c r="B212" s="85"/>
      <c r="C212" s="85"/>
      <c r="D212" s="85"/>
      <c r="E212" s="85"/>
      <c r="F212" s="85"/>
      <c r="G212" s="85"/>
      <c r="H212" s="85"/>
      <c r="I212" s="85"/>
      <c r="J212" s="85"/>
      <c r="K212" s="85"/>
      <c r="L212" s="85"/>
      <c r="M212" s="85"/>
      <c r="N212" s="85"/>
      <c r="O212" s="85"/>
      <c r="P212" s="85"/>
      <c r="Q212" s="85"/>
      <c r="R212" s="85"/>
      <c r="S212" s="85"/>
      <c r="T212" s="85"/>
    </row>
    <row r="213" ht="12.75" customHeight="1">
      <c r="A213" s="85"/>
      <c r="B213" s="85"/>
      <c r="C213" s="85"/>
      <c r="D213" s="85"/>
      <c r="E213" s="85"/>
      <c r="F213" s="85"/>
      <c r="G213" s="85"/>
      <c r="H213" s="85"/>
      <c r="I213" s="85"/>
      <c r="J213" s="85"/>
      <c r="K213" s="85"/>
      <c r="L213" s="85"/>
      <c r="M213" s="85"/>
      <c r="N213" s="85"/>
      <c r="O213" s="85"/>
      <c r="P213" s="85"/>
      <c r="Q213" s="85"/>
      <c r="R213" s="85"/>
      <c r="S213" s="85"/>
      <c r="T213" s="85"/>
    </row>
    <row r="214" ht="12.75" customHeight="1">
      <c r="A214" s="85"/>
      <c r="B214" s="85"/>
      <c r="C214" s="85"/>
      <c r="D214" s="85"/>
      <c r="E214" s="85"/>
      <c r="F214" s="85"/>
      <c r="G214" s="85"/>
      <c r="H214" s="85"/>
      <c r="I214" s="85"/>
      <c r="J214" s="85"/>
      <c r="K214" s="85"/>
      <c r="L214" s="85"/>
      <c r="M214" s="85"/>
      <c r="N214" s="85"/>
      <c r="O214" s="85"/>
      <c r="P214" s="85"/>
      <c r="Q214" s="85"/>
      <c r="R214" s="85"/>
      <c r="S214" s="85"/>
      <c r="T214" s="85"/>
    </row>
    <row r="215" ht="12.75" customHeight="1">
      <c r="A215" s="85"/>
      <c r="B215" s="85"/>
      <c r="C215" s="85"/>
      <c r="D215" s="85"/>
      <c r="E215" s="85"/>
      <c r="F215" s="85"/>
      <c r="G215" s="85"/>
      <c r="H215" s="85"/>
      <c r="I215" s="85"/>
      <c r="J215" s="85"/>
      <c r="K215" s="85"/>
      <c r="L215" s="85"/>
      <c r="M215" s="85"/>
      <c r="N215" s="85"/>
      <c r="O215" s="85"/>
      <c r="P215" s="85"/>
      <c r="Q215" s="85"/>
      <c r="R215" s="85"/>
      <c r="S215" s="85"/>
      <c r="T215" s="85"/>
    </row>
    <row r="216" ht="12.75" customHeight="1">
      <c r="A216" s="85"/>
      <c r="B216" s="85"/>
      <c r="C216" s="85"/>
      <c r="D216" s="85"/>
      <c r="E216" s="85"/>
      <c r="F216" s="85"/>
      <c r="G216" s="85"/>
      <c r="H216" s="85"/>
      <c r="I216" s="85"/>
      <c r="J216" s="85"/>
      <c r="K216" s="85"/>
      <c r="L216" s="85"/>
      <c r="M216" s="85"/>
      <c r="N216" s="85"/>
      <c r="O216" s="85"/>
      <c r="P216" s="85"/>
      <c r="Q216" s="85"/>
      <c r="R216" s="85"/>
      <c r="S216" s="85"/>
      <c r="T216" s="85"/>
    </row>
    <row r="217" ht="12.75" customHeight="1">
      <c r="A217" s="85"/>
      <c r="B217" s="85"/>
      <c r="C217" s="85"/>
      <c r="D217" s="85"/>
      <c r="E217" s="85"/>
      <c r="F217" s="85"/>
      <c r="G217" s="85"/>
      <c r="H217" s="85"/>
      <c r="I217" s="85"/>
      <c r="J217" s="85"/>
      <c r="K217" s="85"/>
      <c r="L217" s="85"/>
      <c r="M217" s="85"/>
      <c r="N217" s="85"/>
      <c r="O217" s="85"/>
      <c r="P217" s="85"/>
      <c r="Q217" s="85"/>
      <c r="R217" s="85"/>
      <c r="S217" s="85"/>
      <c r="T217" s="85"/>
    </row>
    <row r="218" ht="12.75" customHeight="1">
      <c r="A218" s="85"/>
      <c r="B218" s="85"/>
      <c r="C218" s="85"/>
      <c r="D218" s="85"/>
      <c r="E218" s="85"/>
      <c r="F218" s="85"/>
      <c r="G218" s="85"/>
      <c r="H218" s="85"/>
      <c r="I218" s="85"/>
      <c r="J218" s="85"/>
      <c r="K218" s="85"/>
      <c r="L218" s="85"/>
      <c r="M218" s="85"/>
      <c r="N218" s="85"/>
      <c r="O218" s="85"/>
      <c r="P218" s="85"/>
      <c r="Q218" s="85"/>
      <c r="R218" s="85"/>
      <c r="S218" s="85"/>
      <c r="T218" s="85"/>
    </row>
    <row r="219" ht="12.75" customHeight="1">
      <c r="A219" s="85"/>
      <c r="B219" s="85"/>
      <c r="C219" s="85"/>
      <c r="D219" s="85"/>
      <c r="E219" s="85"/>
      <c r="F219" s="85"/>
      <c r="G219" s="85"/>
      <c r="H219" s="85"/>
      <c r="I219" s="85"/>
      <c r="J219" s="85"/>
      <c r="K219" s="85"/>
      <c r="L219" s="85"/>
      <c r="M219" s="85"/>
      <c r="N219" s="85"/>
      <c r="O219" s="85"/>
      <c r="P219" s="85"/>
      <c r="Q219" s="85"/>
      <c r="R219" s="85"/>
      <c r="S219" s="85"/>
      <c r="T219" s="85"/>
    </row>
    <row r="220" ht="12.75" customHeight="1">
      <c r="A220" s="85"/>
      <c r="B220" s="85"/>
      <c r="C220" s="85"/>
      <c r="D220" s="85"/>
      <c r="E220" s="85"/>
      <c r="F220" s="85"/>
      <c r="G220" s="85"/>
      <c r="H220" s="85"/>
      <c r="I220" s="85"/>
      <c r="J220" s="85"/>
      <c r="K220" s="85"/>
      <c r="L220" s="85"/>
      <c r="M220" s="85"/>
      <c r="N220" s="85"/>
      <c r="O220" s="85"/>
      <c r="P220" s="85"/>
      <c r="Q220" s="85"/>
      <c r="R220" s="85"/>
      <c r="S220" s="85"/>
      <c r="T220" s="85"/>
    </row>
    <row r="221" ht="12.75" customHeight="1">
      <c r="A221" s="85"/>
      <c r="B221" s="85"/>
      <c r="C221" s="85"/>
      <c r="D221" s="85"/>
      <c r="E221" s="85"/>
      <c r="F221" s="85"/>
      <c r="G221" s="85"/>
      <c r="H221" s="85"/>
      <c r="I221" s="85"/>
      <c r="J221" s="85"/>
      <c r="K221" s="85"/>
      <c r="L221" s="85"/>
      <c r="M221" s="85"/>
      <c r="N221" s="85"/>
      <c r="O221" s="85"/>
      <c r="P221" s="85"/>
      <c r="Q221" s="85"/>
      <c r="R221" s="85"/>
      <c r="S221" s="85"/>
      <c r="T221" s="85"/>
    </row>
    <row r="222" ht="12.75" customHeight="1">
      <c r="A222" s="85"/>
      <c r="B222" s="85"/>
      <c r="C222" s="85"/>
      <c r="D222" s="85"/>
      <c r="E222" s="85"/>
      <c r="F222" s="85"/>
      <c r="G222" s="85"/>
      <c r="H222" s="85"/>
      <c r="I222" s="85"/>
      <c r="J222" s="85"/>
      <c r="K222" s="85"/>
      <c r="L222" s="85"/>
      <c r="M222" s="85"/>
      <c r="N222" s="85"/>
      <c r="O222" s="85"/>
      <c r="P222" s="85"/>
      <c r="Q222" s="85"/>
      <c r="R222" s="85"/>
      <c r="S222" s="85"/>
      <c r="T222" s="85"/>
    </row>
    <row r="223" ht="12.75" customHeight="1">
      <c r="A223" s="85"/>
      <c r="B223" s="85"/>
      <c r="C223" s="85"/>
      <c r="D223" s="85"/>
      <c r="E223" s="85"/>
      <c r="F223" s="85"/>
      <c r="G223" s="85"/>
      <c r="H223" s="85"/>
      <c r="I223" s="85"/>
      <c r="J223" s="85"/>
      <c r="K223" s="85"/>
      <c r="L223" s="85"/>
      <c r="M223" s="85"/>
      <c r="N223" s="85"/>
      <c r="O223" s="85"/>
      <c r="P223" s="85"/>
      <c r="Q223" s="85"/>
      <c r="R223" s="85"/>
      <c r="S223" s="85"/>
      <c r="T223" s="85"/>
    </row>
    <row r="224" ht="12.75" customHeight="1">
      <c r="A224" s="85"/>
      <c r="B224" s="85"/>
      <c r="C224" s="85"/>
      <c r="D224" s="85"/>
      <c r="E224" s="85"/>
      <c r="F224" s="85"/>
      <c r="G224" s="85"/>
      <c r="H224" s="85"/>
      <c r="I224" s="85"/>
      <c r="J224" s="85"/>
      <c r="K224" s="85"/>
      <c r="L224" s="85"/>
      <c r="M224" s="85"/>
      <c r="N224" s="85"/>
      <c r="O224" s="85"/>
      <c r="P224" s="85"/>
      <c r="Q224" s="85"/>
      <c r="R224" s="85"/>
      <c r="S224" s="85"/>
      <c r="T224" s="85"/>
    </row>
    <row r="225" ht="12.75" customHeight="1">
      <c r="A225" s="85"/>
      <c r="B225" s="85"/>
      <c r="C225" s="85"/>
      <c r="D225" s="85"/>
      <c r="E225" s="85"/>
      <c r="F225" s="85"/>
      <c r="G225" s="85"/>
      <c r="H225" s="85"/>
      <c r="I225" s="85"/>
      <c r="J225" s="85"/>
      <c r="K225" s="85"/>
      <c r="L225" s="85"/>
      <c r="M225" s="85"/>
      <c r="N225" s="85"/>
      <c r="O225" s="85"/>
      <c r="P225" s="85"/>
      <c r="Q225" s="85"/>
      <c r="R225" s="85"/>
      <c r="S225" s="85"/>
      <c r="T225" s="85"/>
    </row>
    <row r="226" ht="12.75" customHeight="1">
      <c r="A226" s="85"/>
      <c r="B226" s="85"/>
      <c r="C226" s="85"/>
      <c r="D226" s="85"/>
      <c r="E226" s="85"/>
      <c r="F226" s="85"/>
      <c r="G226" s="85"/>
      <c r="H226" s="85"/>
      <c r="I226" s="85"/>
      <c r="J226" s="85"/>
      <c r="K226" s="85"/>
      <c r="L226" s="85"/>
      <c r="M226" s="85"/>
      <c r="N226" s="85"/>
      <c r="O226" s="85"/>
      <c r="P226" s="85"/>
      <c r="Q226" s="85"/>
      <c r="R226" s="85"/>
      <c r="S226" s="85"/>
      <c r="T226" s="85"/>
    </row>
    <row r="227" ht="12.75" customHeight="1">
      <c r="A227" s="85"/>
      <c r="B227" s="85"/>
      <c r="C227" s="85"/>
      <c r="D227" s="85"/>
      <c r="E227" s="85"/>
      <c r="F227" s="85"/>
      <c r="G227" s="85"/>
      <c r="H227" s="85"/>
      <c r="I227" s="85"/>
      <c r="J227" s="85"/>
      <c r="K227" s="85"/>
      <c r="L227" s="85"/>
      <c r="M227" s="85"/>
      <c r="N227" s="85"/>
      <c r="O227" s="85"/>
      <c r="P227" s="85"/>
      <c r="Q227" s="85"/>
      <c r="R227" s="85"/>
      <c r="S227" s="85"/>
      <c r="T227" s="85"/>
    </row>
    <row r="228" ht="12.75" customHeight="1">
      <c r="A228" s="85"/>
      <c r="B228" s="85"/>
      <c r="C228" s="85"/>
      <c r="D228" s="85"/>
      <c r="E228" s="85"/>
      <c r="F228" s="85"/>
      <c r="G228" s="85"/>
      <c r="H228" s="85"/>
      <c r="I228" s="85"/>
      <c r="J228" s="85"/>
      <c r="K228" s="85"/>
      <c r="L228" s="85"/>
      <c r="M228" s="85"/>
      <c r="N228" s="85"/>
      <c r="O228" s="85"/>
      <c r="P228" s="85"/>
      <c r="Q228" s="85"/>
      <c r="R228" s="85"/>
      <c r="S228" s="85"/>
      <c r="T228" s="85"/>
    </row>
    <row r="229" ht="12.75" customHeight="1">
      <c r="A229" s="85"/>
      <c r="B229" s="85"/>
      <c r="C229" s="85"/>
      <c r="D229" s="85"/>
      <c r="E229" s="85"/>
      <c r="F229" s="85"/>
      <c r="G229" s="85"/>
      <c r="H229" s="85"/>
      <c r="I229" s="85"/>
      <c r="J229" s="85"/>
      <c r="K229" s="85"/>
      <c r="L229" s="85"/>
      <c r="M229" s="85"/>
      <c r="N229" s="85"/>
      <c r="O229" s="85"/>
      <c r="P229" s="85"/>
      <c r="Q229" s="85"/>
      <c r="R229" s="85"/>
      <c r="S229" s="85"/>
      <c r="T229" s="85"/>
    </row>
    <row r="230" ht="12.75" customHeight="1">
      <c r="A230" s="85"/>
      <c r="B230" s="85"/>
      <c r="C230" s="85"/>
      <c r="D230" s="85"/>
      <c r="E230" s="85"/>
      <c r="F230" s="85"/>
      <c r="G230" s="85"/>
      <c r="H230" s="85"/>
      <c r="I230" s="85"/>
      <c r="J230" s="85"/>
      <c r="K230" s="85"/>
      <c r="L230" s="85"/>
      <c r="M230" s="85"/>
      <c r="N230" s="85"/>
      <c r="O230" s="85"/>
      <c r="P230" s="85"/>
      <c r="Q230" s="85"/>
      <c r="R230" s="85"/>
      <c r="S230" s="85"/>
      <c r="T230" s="85"/>
    </row>
    <row r="231" ht="12.75" customHeight="1">
      <c r="A231" s="85"/>
      <c r="B231" s="85"/>
      <c r="C231" s="85"/>
      <c r="D231" s="85"/>
      <c r="E231" s="85"/>
      <c r="F231" s="85"/>
      <c r="G231" s="85"/>
      <c r="H231" s="85"/>
      <c r="I231" s="85"/>
      <c r="J231" s="85"/>
      <c r="K231" s="85"/>
      <c r="L231" s="85"/>
      <c r="M231" s="85"/>
      <c r="N231" s="85"/>
      <c r="O231" s="85"/>
      <c r="P231" s="85"/>
      <c r="Q231" s="85"/>
      <c r="R231" s="85"/>
      <c r="S231" s="85"/>
      <c r="T231" s="85"/>
    </row>
    <row r="232" ht="12.75" customHeight="1">
      <c r="A232" s="85"/>
      <c r="B232" s="85"/>
      <c r="C232" s="85"/>
      <c r="D232" s="85"/>
      <c r="E232" s="85"/>
      <c r="F232" s="85"/>
      <c r="G232" s="85"/>
      <c r="H232" s="85"/>
      <c r="I232" s="85"/>
      <c r="J232" s="85"/>
      <c r="K232" s="85"/>
      <c r="L232" s="85"/>
      <c r="M232" s="85"/>
      <c r="N232" s="85"/>
      <c r="O232" s="85"/>
      <c r="P232" s="85"/>
      <c r="Q232" s="85"/>
      <c r="R232" s="85"/>
      <c r="S232" s="85"/>
      <c r="T232" s="85"/>
    </row>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6.0" topLeftCell="F7" activePane="bottomRight" state="frozen"/>
      <selection activeCell="F1" sqref="F1" pane="topRight"/>
      <selection activeCell="A7" sqref="A7" pane="bottomLeft"/>
      <selection activeCell="F7" sqref="F7" pane="bottomRight"/>
    </sheetView>
  </sheetViews>
  <sheetFormatPr customHeight="1" defaultColWidth="14.43" defaultRowHeight="15.0" outlineLevelRow="1"/>
  <cols>
    <col customWidth="1" min="1" max="3" width="1.71"/>
    <col customWidth="1" min="4" max="4" width="45.14"/>
    <col customWidth="1" min="5" max="5" width="8.71"/>
    <col customWidth="1" min="6" max="7" width="14.14"/>
    <col customWidth="1" min="8" max="12" width="14.71"/>
    <col customWidth="1" min="13" max="13" width="2.14"/>
    <col customWidth="1" min="14" max="37" width="8.71"/>
  </cols>
  <sheetData>
    <row r="1" ht="14.25" customHeight="1">
      <c r="A1" s="5" t="s">
        <v>221</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ht="14.25" customHeight="1">
      <c r="A2" s="9" t="s">
        <v>5</v>
      </c>
    </row>
    <row r="3" ht="6.0" customHeight="1"/>
    <row r="4" ht="14.25" customHeight="1">
      <c r="B4" s="13" t="s">
        <v>222</v>
      </c>
      <c r="E4" s="3" t="str">
        <f>+Assumptions!I9</f>
        <v>1.5mm</v>
      </c>
      <c r="F4" s="3"/>
      <c r="G4" s="3"/>
      <c r="H4" s="10"/>
      <c r="N4" s="165" t="s">
        <v>223</v>
      </c>
    </row>
    <row r="5" ht="14.25" hidden="1" customHeight="1" outlineLevel="1">
      <c r="H5" s="166">
        <v>46357.0</v>
      </c>
      <c r="I5" s="166">
        <f t="shared" ref="I5:L5" si="1">+EDATE(H5,12)</f>
        <v>46722</v>
      </c>
      <c r="J5" s="166">
        <f t="shared" si="1"/>
        <v>47088</v>
      </c>
      <c r="K5" s="166">
        <f t="shared" si="1"/>
        <v>47453</v>
      </c>
      <c r="L5" s="166">
        <f t="shared" si="1"/>
        <v>47818</v>
      </c>
    </row>
    <row r="6" ht="14.25" customHeight="1" collapsed="1">
      <c r="F6" s="165" t="s">
        <v>224</v>
      </c>
      <c r="G6" s="165">
        <v>2025.0</v>
      </c>
      <c r="H6" s="167">
        <v>2026.0</v>
      </c>
      <c r="I6" s="167">
        <f t="shared" ref="I6:L6" si="2">+H6+1</f>
        <v>2027</v>
      </c>
      <c r="J6" s="167">
        <f t="shared" si="2"/>
        <v>2028</v>
      </c>
      <c r="K6" s="167">
        <f t="shared" si="2"/>
        <v>2029</v>
      </c>
      <c r="L6" s="167">
        <f t="shared" si="2"/>
        <v>2030</v>
      </c>
      <c r="N6" s="64">
        <v>2.0</v>
      </c>
      <c r="O6" s="64">
        <f t="shared" ref="O6:Q6" si="3">+N6+1</f>
        <v>3</v>
      </c>
      <c r="P6" s="64">
        <f t="shared" si="3"/>
        <v>4</v>
      </c>
      <c r="Q6" s="64">
        <f t="shared" si="3"/>
        <v>5</v>
      </c>
    </row>
    <row r="7" ht="14.25" customHeight="1">
      <c r="A7" s="11" t="s">
        <v>225</v>
      </c>
      <c r="F7" s="165"/>
      <c r="G7" s="165"/>
      <c r="H7" s="168"/>
      <c r="I7" s="168"/>
      <c r="J7" s="168"/>
      <c r="K7" s="168"/>
      <c r="L7" s="168"/>
    </row>
    <row r="8" ht="14.25" customHeight="1">
      <c r="B8" s="13" t="s">
        <v>108</v>
      </c>
    </row>
    <row r="9" ht="14.25" customHeight="1">
      <c r="C9" s="13" t="s">
        <v>226</v>
      </c>
      <c r="H9" s="169">
        <f>+SUMIF(Model!$G$4:$BN$4,'Annual Summary'!H$6,Model!$G$232:$BN$232)</f>
        <v>393840.5104</v>
      </c>
      <c r="I9" s="169">
        <f>+SUMIF(Model!$G$4:$BN$4,'Annual Summary'!I$6,Model!$G$232:$BN$232)</f>
        <v>1755933.306</v>
      </c>
      <c r="J9" s="169">
        <f>+SUMIF(Model!$G$4:$BN$4,'Annual Summary'!J$6,Model!$G$232:$BN$232)</f>
        <v>4641656.927</v>
      </c>
      <c r="K9" s="169">
        <f>+SUMIF(Model!$G$4:$BN$4,'Annual Summary'!K$6,Model!$G$232:$BN$232)</f>
        <v>9488269.935</v>
      </c>
      <c r="L9" s="169">
        <f>+SUMIF(Model!$G$4:$BN$4,'Annual Summary'!L$6,Model!$G$232:$BN$232)</f>
        <v>16855808.18</v>
      </c>
      <c r="N9" s="45">
        <f t="shared" ref="N9:Q9" si="4">+I9/H9-1</f>
        <v>3.458488296</v>
      </c>
      <c r="O9" s="45">
        <f t="shared" si="4"/>
        <v>1.643412999</v>
      </c>
      <c r="P9" s="45">
        <f t="shared" si="4"/>
        <v>1.044155802</v>
      </c>
      <c r="Q9" s="45">
        <f t="shared" si="4"/>
        <v>0.776489107</v>
      </c>
    </row>
    <row r="10" ht="14.25" customHeight="1">
      <c r="C10" s="13" t="s">
        <v>227</v>
      </c>
      <c r="H10" s="170">
        <f>+SUMIF(Model!$G$4:$BN$4,'Annual Summary'!H$6,Model!$G$451:$BN$451)</f>
        <v>463625.9305</v>
      </c>
      <c r="I10" s="170">
        <f>+SUMIF(Model!$G$4:$BN$4,'Annual Summary'!I$6,Model!$G$451:$BN$451)</f>
        <v>2879658.253</v>
      </c>
      <c r="J10" s="170">
        <f>+SUMIF(Model!$G$4:$BN$4,'Annual Summary'!J$6,Model!$G$451:$BN$451)</f>
        <v>7542444.155</v>
      </c>
      <c r="K10" s="170">
        <f>+SUMIF(Model!$G$4:$BN$4,'Annual Summary'!K$6,Model!$G$451:$BN$451)</f>
        <v>14117341.85</v>
      </c>
      <c r="L10" s="170">
        <f>+SUMIF(Model!$G$4:$BN$4,'Annual Summary'!L$6,Model!$G$451:$BN$451)</f>
        <v>22557158.32</v>
      </c>
      <c r="N10" s="45">
        <f t="shared" ref="N10:Q10" si="5">+I10/H10-1</f>
        <v>5.211167374</v>
      </c>
      <c r="O10" s="45">
        <f t="shared" si="5"/>
        <v>1.619215022</v>
      </c>
      <c r="P10" s="45">
        <f t="shared" si="5"/>
        <v>0.8717197717</v>
      </c>
      <c r="Q10" s="45">
        <f t="shared" si="5"/>
        <v>0.5978332576</v>
      </c>
    </row>
    <row r="11" ht="14.25" customHeight="1">
      <c r="C11" s="13" t="s">
        <v>65</v>
      </c>
      <c r="H11" s="171">
        <f>+SUMIF(Model!$G$4:$BN$4,'Annual Summary'!H$6,Model!$G$458:$BN$458)</f>
        <v>75000</v>
      </c>
      <c r="I11" s="171">
        <f>+SUMIF(Model!$G$4:$BN$4,'Annual Summary'!I$6,Model!$G$458:$BN$458)</f>
        <v>300000</v>
      </c>
      <c r="J11" s="171">
        <f>+SUMIF(Model!$G$4:$BN$4,'Annual Summary'!J$6,Model!$G$458:$BN$458)</f>
        <v>750000</v>
      </c>
      <c r="K11" s="171">
        <f>+SUMIF(Model!$G$4:$BN$4,'Annual Summary'!K$6,Model!$G$458:$BN$458)</f>
        <v>2250000</v>
      </c>
      <c r="L11" s="171">
        <f>+SUMIF(Model!$G$4:$BN$4,'Annual Summary'!L$6,Model!$G$458:$BN$458)</f>
        <v>6000000</v>
      </c>
      <c r="N11" s="45">
        <f t="shared" ref="N11:Q11" si="6">+I11/H11-1</f>
        <v>3</v>
      </c>
      <c r="O11" s="45">
        <f t="shared" si="6"/>
        <v>1.5</v>
      </c>
      <c r="P11" s="45">
        <f t="shared" si="6"/>
        <v>2</v>
      </c>
      <c r="Q11" s="45">
        <f t="shared" si="6"/>
        <v>1.666666667</v>
      </c>
    </row>
    <row r="12" ht="14.25" customHeight="1">
      <c r="B12" s="13" t="s">
        <v>109</v>
      </c>
      <c r="G12" s="169">
        <f>+'2025 Sales'!Q19</f>
        <v>111750</v>
      </c>
      <c r="H12" s="57">
        <f t="shared" ref="H12:L12" si="7">SUM(H9:H11)</f>
        <v>932466.4409</v>
      </c>
      <c r="I12" s="57">
        <f t="shared" si="7"/>
        <v>4935591.559</v>
      </c>
      <c r="J12" s="57">
        <f t="shared" si="7"/>
        <v>12934101.08</v>
      </c>
      <c r="K12" s="57">
        <f t="shared" si="7"/>
        <v>25855611.79</v>
      </c>
      <c r="L12" s="57">
        <f t="shared" si="7"/>
        <v>45412966.5</v>
      </c>
      <c r="N12" s="45">
        <f t="shared" ref="N12:Q12" si="8">+I12/H12-1</f>
        <v>4.293050069</v>
      </c>
      <c r="O12" s="45">
        <f t="shared" si="8"/>
        <v>1.620577681</v>
      </c>
      <c r="P12" s="45">
        <f t="shared" si="8"/>
        <v>0.9990265751</v>
      </c>
      <c r="Q12" s="45">
        <f t="shared" si="8"/>
        <v>0.7564065735</v>
      </c>
    </row>
    <row r="13" ht="14.25" customHeight="1"/>
    <row r="14" ht="14.25" customHeight="1">
      <c r="B14" s="13" t="s">
        <v>228</v>
      </c>
    </row>
    <row r="15" ht="14.25" customHeight="1">
      <c r="C15" s="13" t="s">
        <v>129</v>
      </c>
      <c r="H15" s="169">
        <f>+SUMIF(Model!$G$4:$BN$4,'Annual Summary'!H$6,Model!$G$470:$BN$470)</f>
        <v>638333.3333</v>
      </c>
      <c r="I15" s="169">
        <f>+SUMIF(Model!$G$4:$BN$4,'Annual Summary'!I$6,Model!$G$470:$BN$470)</f>
        <v>1605312.5</v>
      </c>
      <c r="J15" s="169">
        <f>+SUMIF(Model!$G$4:$BN$4,'Annual Summary'!J$6,Model!$G$470:$BN$470)</f>
        <v>2572000</v>
      </c>
      <c r="K15" s="169">
        <f>+SUMIF(Model!$G$4:$BN$4,'Annual Summary'!K$6,Model!$G$470:$BN$470)</f>
        <v>3648125</v>
      </c>
      <c r="L15" s="169">
        <f>+SUMIF(Model!$G$4:$BN$4,'Annual Summary'!L$6,Model!$G$470:$BN$470)</f>
        <v>4068750</v>
      </c>
    </row>
    <row r="16" ht="14.25" customHeight="1">
      <c r="C16" s="13" t="s">
        <v>130</v>
      </c>
      <c r="H16" s="170">
        <f>+SUMIF(Model!$G$4:$BN$4,'Annual Summary'!H$6,Model!$G$488:$BN$488)</f>
        <v>161666.6667</v>
      </c>
      <c r="I16" s="170">
        <f>+SUMIF(Model!$G$4:$BN$4,'Annual Summary'!I$6,Model!$G$488:$BN$488)</f>
        <v>674625</v>
      </c>
      <c r="J16" s="170">
        <f>+SUMIF(Model!$G$4:$BN$4,'Annual Summary'!J$6,Model!$G$488:$BN$488)</f>
        <v>1439166.667</v>
      </c>
      <c r="K16" s="170">
        <f>+SUMIF(Model!$G$4:$BN$4,'Annual Summary'!K$6,Model!$G$488:$BN$488)</f>
        <v>2330187.5</v>
      </c>
      <c r="L16" s="170">
        <f>+SUMIF(Model!$G$4:$BN$4,'Annual Summary'!L$6,Model!$G$488:$BN$488)</f>
        <v>3363000</v>
      </c>
    </row>
    <row r="17" ht="14.25" customHeight="1">
      <c r="C17" s="13" t="s">
        <v>132</v>
      </c>
      <c r="H17" s="170">
        <f>+SUMIF(Model!$G$4:$BN$4,'Annual Summary'!H$6,Model!$G$497:$BN$497)</f>
        <v>26009.75463</v>
      </c>
      <c r="I17" s="170">
        <f>+SUMIF(Model!$G$4:$BN$4,'Annual Summary'!I$6,Model!$G$497:$BN$497)</f>
        <v>246686.2983</v>
      </c>
      <c r="J17" s="170">
        <f>+SUMIF(Model!$G$4:$BN$4,'Annual Summary'!J$6,Model!$G$497:$BN$497)</f>
        <v>682809.6209</v>
      </c>
      <c r="K17" s="170">
        <f>+SUMIF(Model!$G$4:$BN$4,'Annual Summary'!K$6,Model!$G$497:$BN$497)</f>
        <v>1218427.064</v>
      </c>
      <c r="L17" s="170">
        <f>+SUMIF(Model!$G$4:$BN$4,'Annual Summary'!L$6,Model!$G$497:$BN$497)</f>
        <v>1898991.084</v>
      </c>
    </row>
    <row r="18" ht="14.25" customHeight="1">
      <c r="C18" s="13" t="s">
        <v>123</v>
      </c>
      <c r="H18" s="170">
        <f>+SUMIF(Model!$G$4:$BN$4,'Annual Summary'!H$6,Model!$G$7:$BN$7)</f>
        <v>106921.4188</v>
      </c>
      <c r="I18" s="170">
        <f>+SUMIF(Model!$G$4:$BN$4,'Annual Summary'!I$6,Model!$G$7:$BN$7)</f>
        <v>292377.3653</v>
      </c>
      <c r="J18" s="170">
        <f>+SUMIF(Model!$G$4:$BN$4,'Annual Summary'!J$6,Model!$G$7:$BN$7)</f>
        <v>600383.2596</v>
      </c>
      <c r="K18" s="170">
        <f>+SUMIF(Model!$G$4:$BN$4,'Annual Summary'!K$6,Model!$G$7:$BN$7)</f>
        <v>1008131.76</v>
      </c>
      <c r="L18" s="170">
        <f>+SUMIF(Model!$G$4:$BN$4,'Annual Summary'!L$6,Model!$G$7:$BN$7)</f>
        <v>1509829.822</v>
      </c>
    </row>
    <row r="19" ht="14.25" customHeight="1">
      <c r="C19" s="13" t="s">
        <v>92</v>
      </c>
      <c r="H19" s="170">
        <f>+SUMIF(Model!$G$4:$BN$4,'Annual Summary'!H$6,Model!$G$512:$BN$512)</f>
        <v>24000</v>
      </c>
      <c r="I19" s="170">
        <f>+SUMIF(Model!$G$4:$BN$4,'Annual Summary'!I$6,Model!$G$512:$BN$512)</f>
        <v>30000</v>
      </c>
      <c r="J19" s="170">
        <f>+SUMIF(Model!$G$4:$BN$4,'Annual Summary'!J$6,Model!$G$512:$BN$512)</f>
        <v>37500</v>
      </c>
      <c r="K19" s="170">
        <f>+SUMIF(Model!$G$4:$BN$4,'Annual Summary'!K$6,Model!$G$512:$BN$512)</f>
        <v>46875</v>
      </c>
      <c r="L19" s="170">
        <f>+SUMIF(Model!$G$4:$BN$4,'Annual Summary'!L$6,Model!$G$512:$BN$512)</f>
        <v>58593.75</v>
      </c>
    </row>
    <row r="20" ht="14.25" customHeight="1">
      <c r="C20" s="13" t="s">
        <v>134</v>
      </c>
      <c r="H20" s="170">
        <f>+SUMIF(Model!$G$4:$BN$4,'Annual Summary'!H$6,Model!$G$539:$BN$539)</f>
        <v>81250</v>
      </c>
      <c r="I20" s="170">
        <f>+SUMIF(Model!$G$4:$BN$4,'Annual Summary'!I$6,Model!$G$539:$BN$539)</f>
        <v>236250</v>
      </c>
      <c r="J20" s="170">
        <f>+SUMIF(Model!$G$4:$BN$4,'Annual Summary'!J$6,Model!$G$539:$BN$539)</f>
        <v>563750</v>
      </c>
      <c r="K20" s="170">
        <f>+SUMIF(Model!$G$4:$BN$4,'Annual Summary'!K$6,Model!$G$539:$BN$539)</f>
        <v>1099687.5</v>
      </c>
      <c r="L20" s="170">
        <f>+SUMIF(Model!$G$4:$BN$4,'Annual Summary'!L$6,Model!$G$539:$BN$539)</f>
        <v>1890000</v>
      </c>
    </row>
    <row r="21" ht="14.25" customHeight="1">
      <c r="C21" s="13" t="s">
        <v>136</v>
      </c>
      <c r="H21" s="170">
        <f>+SUMIF(Model!$G$4:$BN$4,'Annual Summary'!H$6,Model!$G$538:$BN$538)</f>
        <v>60000</v>
      </c>
      <c r="I21" s="170">
        <f>+SUMIF(Model!$G$4:$BN$4,'Annual Summary'!I$6,Model!$G$538:$BN$538)</f>
        <v>300000</v>
      </c>
      <c r="J21" s="170">
        <f>+SUMIF(Model!$G$4:$BN$4,'Annual Summary'!J$6,Model!$G$538:$BN$538)</f>
        <v>450000</v>
      </c>
      <c r="K21" s="170">
        <f>+SUMIF(Model!$G$4:$BN$4,'Annual Summary'!K$6,Model!$G$538:$BN$538)</f>
        <v>900000</v>
      </c>
      <c r="L21" s="170">
        <f>+SUMIF(Model!$G$4:$BN$4,'Annual Summary'!L$6,Model!$G$538:$BN$538)</f>
        <v>3000000</v>
      </c>
    </row>
    <row r="22" ht="14.25" customHeight="1">
      <c r="C22" s="13" t="s">
        <v>137</v>
      </c>
      <c r="H22" s="171">
        <f>+SUMIF(Model!$G$4:$BN$4,'Annual Summary'!H$6,Model!$G$530:$BN$530)</f>
        <v>793973.9932</v>
      </c>
      <c r="I22" s="171">
        <f>+SUMIF(Model!$G$4:$BN$4,'Annual Summary'!I$6,Model!$G$530:$BN$530)</f>
        <v>1405609.413</v>
      </c>
      <c r="J22" s="171">
        <f>+SUMIF(Model!$G$4:$BN$4,'Annual Summary'!J$6,Model!$G$530:$BN$530)</f>
        <v>2458877.199</v>
      </c>
      <c r="K22" s="171">
        <f>+SUMIF(Model!$G$4:$BN$4,'Annual Summary'!K$6,Model!$G$530:$BN$530)</f>
        <v>4187565.229</v>
      </c>
      <c r="L22" s="171">
        <f>+SUMIF(Model!$G$4:$BN$4,'Annual Summary'!L$6,Model!$G$530:$BN$530)</f>
        <v>7042301.235</v>
      </c>
    </row>
    <row r="23" ht="14.25" customHeight="1">
      <c r="B23" s="13" t="s">
        <v>229</v>
      </c>
      <c r="H23" s="57">
        <f t="shared" ref="H23:L23" si="9">SUM(H15:H22)</f>
        <v>1892155.167</v>
      </c>
      <c r="I23" s="57">
        <f t="shared" si="9"/>
        <v>4790860.577</v>
      </c>
      <c r="J23" s="57">
        <f t="shared" si="9"/>
        <v>8804486.746</v>
      </c>
      <c r="K23" s="57">
        <f t="shared" si="9"/>
        <v>14438999.05</v>
      </c>
      <c r="L23" s="57">
        <f t="shared" si="9"/>
        <v>22831465.89</v>
      </c>
    </row>
    <row r="24" ht="14.25" customHeight="1"/>
    <row r="25" ht="14.25" customHeight="1">
      <c r="B25" s="13" t="s">
        <v>110</v>
      </c>
      <c r="H25" s="57">
        <f t="shared" ref="H25:L25" si="10">+H12-H23</f>
        <v>-959688.7258</v>
      </c>
      <c r="I25" s="57">
        <f t="shared" si="10"/>
        <v>144730.9822</v>
      </c>
      <c r="J25" s="57">
        <f t="shared" si="10"/>
        <v>4129614.335</v>
      </c>
      <c r="K25" s="57">
        <f t="shared" si="10"/>
        <v>11416612.73</v>
      </c>
      <c r="L25" s="57">
        <f t="shared" si="10"/>
        <v>22581500.61</v>
      </c>
    </row>
    <row r="26" ht="14.25" customHeight="1">
      <c r="C26" s="13" t="s">
        <v>111</v>
      </c>
      <c r="H26" s="45">
        <f t="shared" ref="H26:L26" si="11">+H25/H12</f>
        <v>-1.029193849</v>
      </c>
      <c r="I26" s="45">
        <f t="shared" si="11"/>
        <v>0.02932393827</v>
      </c>
      <c r="J26" s="45">
        <f t="shared" si="11"/>
        <v>0.3192811243</v>
      </c>
      <c r="K26" s="45">
        <f t="shared" si="11"/>
        <v>0.4415526048</v>
      </c>
      <c r="L26" s="45">
        <f t="shared" si="11"/>
        <v>0.4972478645</v>
      </c>
    </row>
    <row r="27" ht="14.25" customHeight="1"/>
    <row r="28" ht="14.25" customHeight="1">
      <c r="B28" s="13" t="s">
        <v>230</v>
      </c>
      <c r="H28" s="171">
        <f>+SUMIF(Model!$G$4:$BN$4,'Annual Summary'!H$6,Model!$G546:$BN546)</f>
        <v>0</v>
      </c>
      <c r="I28" s="171">
        <f>+SUMIF(Model!$G$4:$BN$4,'Annual Summary'!I$6,Model!$G546:$BN546)</f>
        <v>0</v>
      </c>
      <c r="J28" s="171">
        <f>+SUMIF(Model!$G$4:$BN$4,'Annual Summary'!J$6,Model!$G546:$BN546)</f>
        <v>0</v>
      </c>
      <c r="K28" s="171">
        <f>+SUMIF(Model!$G$4:$BN$4,'Annual Summary'!K$6,Model!$G546:$BN546)</f>
        <v>0</v>
      </c>
      <c r="L28" s="171">
        <f>+SUMIF(Model!$G$4:$BN$4,'Annual Summary'!L$6,Model!$G546:$BN546)</f>
        <v>0</v>
      </c>
    </row>
    <row r="29" ht="14.25" customHeight="1">
      <c r="B29" s="13" t="s">
        <v>179</v>
      </c>
      <c r="H29" s="57">
        <f t="shared" ref="H29:L29" si="12">+H25-H28</f>
        <v>-959688.7258</v>
      </c>
      <c r="I29" s="57">
        <f t="shared" si="12"/>
        <v>144730.9822</v>
      </c>
      <c r="J29" s="57">
        <f t="shared" si="12"/>
        <v>4129614.335</v>
      </c>
      <c r="K29" s="57">
        <f t="shared" si="12"/>
        <v>11416612.73</v>
      </c>
      <c r="L29" s="57">
        <f t="shared" si="12"/>
        <v>22581500.61</v>
      </c>
    </row>
    <row r="30" ht="14.25" customHeight="1">
      <c r="B30" s="13" t="s">
        <v>231</v>
      </c>
      <c r="H30" s="171">
        <f>+SUMIF(Model!$G$4:$BN$4,'Annual Summary'!H$6,Model!$G548:$BN548)</f>
        <v>0</v>
      </c>
      <c r="I30" s="171">
        <f>+SUMIF(Model!$G$4:$BN$4,'Annual Summary'!I$6,Model!$G548:$BN548)</f>
        <v>0</v>
      </c>
      <c r="J30" s="171">
        <f>+SUMIF(Model!$G$4:$BN$4,'Annual Summary'!J$6,Model!$G548:$BN548)</f>
        <v>0</v>
      </c>
      <c r="K30" s="171">
        <f>+SUMIF(Model!$G$4:$BN$4,'Annual Summary'!K$6,Model!$G548:$BN548)</f>
        <v>0</v>
      </c>
      <c r="L30" s="171">
        <f>+SUMIF(Model!$G$4:$BN$4,'Annual Summary'!L$6,Model!$G548:$BN548)</f>
        <v>0</v>
      </c>
    </row>
    <row r="31" ht="14.25" customHeight="1">
      <c r="B31" s="13" t="s">
        <v>232</v>
      </c>
      <c r="H31" s="57">
        <f t="shared" ref="H31:L31" si="13">+H29-H30</f>
        <v>-959688.7258</v>
      </c>
      <c r="I31" s="57">
        <f t="shared" si="13"/>
        <v>144730.9822</v>
      </c>
      <c r="J31" s="57">
        <f t="shared" si="13"/>
        <v>4129614.335</v>
      </c>
      <c r="K31" s="57">
        <f t="shared" si="13"/>
        <v>11416612.73</v>
      </c>
      <c r="L31" s="57">
        <f t="shared" si="13"/>
        <v>22581500.61</v>
      </c>
    </row>
    <row r="32" ht="14.25" customHeight="1">
      <c r="B32" s="13" t="s">
        <v>180</v>
      </c>
      <c r="H32" s="171">
        <f>+SUMIF(Model!$G$4:$BN$4,'Annual Summary'!H$6,Model!$G550:$BN550)</f>
        <v>0</v>
      </c>
      <c r="I32" s="171">
        <f>+SUMIF(Model!$G$4:$BN$4,'Annual Summary'!I$6,Model!$G550:$BN550)</f>
        <v>0</v>
      </c>
      <c r="J32" s="171">
        <f>+SUMIF(Model!$G$4:$BN$4,'Annual Summary'!J$6,Model!$G550:$BN550)</f>
        <v>594959.6712</v>
      </c>
      <c r="K32" s="171">
        <f>+SUMIF(Model!$G$4:$BN$4,'Annual Summary'!K$6,Model!$G550:$BN550)</f>
        <v>2184563.332</v>
      </c>
      <c r="L32" s="171">
        <f>+SUMIF(Model!$G$4:$BN$4,'Annual Summary'!L$6,Model!$G550:$BN550)</f>
        <v>4377127.579</v>
      </c>
    </row>
    <row r="33" ht="14.25" customHeight="1">
      <c r="B33" s="13" t="s">
        <v>233</v>
      </c>
      <c r="H33" s="57">
        <f t="shared" ref="H33:L33" si="14">+H31-H32</f>
        <v>-959688.7258</v>
      </c>
      <c r="I33" s="57">
        <f t="shared" si="14"/>
        <v>144730.9822</v>
      </c>
      <c r="J33" s="57">
        <f t="shared" si="14"/>
        <v>3534654.664</v>
      </c>
      <c r="K33" s="57">
        <f t="shared" si="14"/>
        <v>9232049.402</v>
      </c>
      <c r="L33" s="57">
        <f t="shared" si="14"/>
        <v>18204373.03</v>
      </c>
    </row>
    <row r="34" ht="14.25" customHeight="1">
      <c r="A34" s="10"/>
      <c r="B34" s="10"/>
      <c r="C34" s="10" t="s">
        <v>234</v>
      </c>
      <c r="D34" s="10"/>
      <c r="E34" s="10"/>
      <c r="F34" s="10"/>
      <c r="G34" s="10"/>
      <c r="H34" s="172">
        <f>+SUMIF(Model!$G$4:$BN$4,'Annual Summary'!H$6,Model!$G$551:$BN$551)-H33</f>
        <v>0.0000000001164153218</v>
      </c>
      <c r="I34" s="172">
        <f>+SUMIF(Model!$G$4:$BN$4,'Annual Summary'!I$6,Model!$G$551:$BN$551)-I33</f>
        <v>-0.0000000008149072528</v>
      </c>
      <c r="J34" s="172">
        <f>+SUMIF(Model!$G$4:$BN$4,'Annual Summary'!J$6,Model!$G$551:$BN$551)-J33</f>
        <v>-0.0000000009313225746</v>
      </c>
      <c r="K34" s="172">
        <f>+SUMIF(Model!$G$4:$BN$4,'Annual Summary'!K$6,Model!$G$551:$BN$551)-K33</f>
        <v>0</v>
      </c>
      <c r="L34" s="172">
        <f>+SUMIF(Model!$G$4:$BN$4,'Annual Summary'!L$6,Model!$G$551:$BN$551)-L33</f>
        <v>0.000000003725290298</v>
      </c>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row>
    <row r="35" ht="14.25" customHeight="1"/>
    <row r="36" ht="14.25" customHeight="1">
      <c r="A36" s="13" t="s">
        <v>235</v>
      </c>
    </row>
    <row r="37" ht="14.25" customHeight="1">
      <c r="B37" s="13" t="s">
        <v>112</v>
      </c>
      <c r="H37" s="57">
        <f>+SUMIF(Model!$G$4:$BN$4,'Annual Summary'!H$6,Model!$G$23:$BN$23)+SUMIF(Model!$G$4:$BN$4,'Annual Summary'!H$6,Model!$G$248:$BN$248)</f>
        <v>14707.83866</v>
      </c>
      <c r="I37" s="57">
        <f>+SUMIF(Model!$G$4:$BN$4,'Annual Summary'!I$6,Model!$G$23:$BN$23)+SUMIF(Model!$G$4:$BN$4,'Annual Summary'!I$6,Model!$G$248:$BN$248)</f>
        <v>40046.90151</v>
      </c>
      <c r="J37" s="57">
        <f>+SUMIF(Model!$G$4:$BN$4,'Annual Summary'!J$6,Model!$G$23:$BN$23)+SUMIF(Model!$G$4:$BN$4,'Annual Summary'!J$6,Model!$G$248:$BN$248)</f>
        <v>81795.15308</v>
      </c>
      <c r="K37" s="57">
        <f>+SUMIF(Model!$G$4:$BN$4,'Annual Summary'!K$6,Model!$G$23:$BN$23)+SUMIF(Model!$G$4:$BN$4,'Annual Summary'!K$6,Model!$G$248:$BN$248)</f>
        <v>136615.5834</v>
      </c>
      <c r="L37" s="57">
        <f>+SUMIF(Model!$G$4:$BN$4,'Annual Summary'!L$6,Model!$G$23:$BN$23)+SUMIF(Model!$G$4:$BN$4,'Annual Summary'!L$6,Model!$G$248:$BN$248)</f>
        <v>203536.7333</v>
      </c>
    </row>
    <row r="38" ht="14.25" customHeight="1">
      <c r="B38" s="13" t="s">
        <v>31</v>
      </c>
      <c r="H38" s="66">
        <f>+SUMIF(Model!$G$4:$BN$4,'Annual Summary'!H$6,Model!$G$90:$BN$90)+SUMIF(Model!$G$4:$BN$4,'Annual Summary'!H$6,Model!$G$315:$BN$315)</f>
        <v>117853.5105</v>
      </c>
      <c r="I38" s="66">
        <f>+SUMIF(Model!$G$4:$BN$4,'Annual Summary'!I$6,Model!$G$90:$BN$90)+SUMIF(Model!$G$4:$BN$4,'Annual Summary'!I$6,Model!$G$315:$BN$315)</f>
        <v>589998.7909</v>
      </c>
      <c r="J38" s="66">
        <f>+SUMIF(Model!$G$4:$BN$4,'Annual Summary'!J$6,Model!$G$90:$BN$90)+SUMIF(Model!$G$4:$BN$4,'Annual Summary'!J$6,Model!$G$315:$BN$315)</f>
        <v>1559892.204</v>
      </c>
      <c r="K38" s="66">
        <f>+SUMIF(Model!$G$4:$BN$4,'Annual Summary'!K$6,Model!$G$90:$BN$90)+SUMIF(Model!$G$4:$BN$4,'Annual Summary'!K$6,Model!$G$315:$BN$315)</f>
        <v>3101192.712</v>
      </c>
      <c r="L38" s="66">
        <f>+SUMIF(Model!$G$4:$BN$4,'Annual Summary'!L$6,Model!$G$90:$BN$90)+SUMIF(Model!$G$4:$BN$4,'Annual Summary'!L$6,Model!$G$315:$BN$315)</f>
        <v>5335148.821</v>
      </c>
    </row>
    <row r="39" ht="14.25" customHeight="1">
      <c r="B39" s="13" t="s">
        <v>28</v>
      </c>
      <c r="H39" s="66">
        <f>+SUMIF(Model!$G$4:$BN$4,'Annual Summary'!H$6,Model!$G$157:$BN$157)+SUMIF(Model!$G$4:$BN$4,'Annual Summary'!H$6,Model!$G$382:$BN$382)</f>
        <v>178321.4728</v>
      </c>
      <c r="I39" s="66">
        <f>+SUMIF(Model!$G$4:$BN$4,'Annual Summary'!I$6,Model!$G$157:$BN$157)+SUMIF(Model!$G$4:$BN$4,'Annual Summary'!I$6,Model!$G$382:$BN$382)</f>
        <v>965589.1326</v>
      </c>
      <c r="J39" s="66">
        <f>+SUMIF(Model!$G$4:$BN$4,'Annual Summary'!J$6,Model!$G$157:$BN$157)+SUMIF(Model!$G$4:$BN$4,'Annual Summary'!J$6,Model!$G$382:$BN$382)</f>
        <v>2543658.206</v>
      </c>
      <c r="K39" s="66">
        <f>+SUMIF(Model!$G$4:$BN$4,'Annual Summary'!K$6,Model!$G$157:$BN$157)+SUMIF(Model!$G$4:$BN$4,'Annual Summary'!K$6,Model!$G$382:$BN$382)</f>
        <v>4942540.26</v>
      </c>
      <c r="L39" s="66">
        <f>+SUMIF(Model!$G$4:$BN$4,'Annual Summary'!L$6,Model!$G$157:$BN$157)+SUMIF(Model!$G$4:$BN$4,'Annual Summary'!L$6,Model!$G$382:$BN$382)</f>
        <v>8277328.19</v>
      </c>
    </row>
    <row r="40" ht="14.25" customHeight="1">
      <c r="B40" s="13" t="s">
        <v>32</v>
      </c>
      <c r="H40" s="66">
        <f>+SUMIF(Model!$G$4:$BN$4,'Annual Summary'!H$6,Model!$G$224:$BN$224)+SUMIF(Model!$G$4:$BN$4,'Annual Summary'!H$6,Model!$G$449:$BN$449)</f>
        <v>546583.619</v>
      </c>
      <c r="I40" s="66">
        <f>+SUMIF(Model!$G$4:$BN$4,'Annual Summary'!I$6,Model!$G$224:$BN$224)+SUMIF(Model!$G$4:$BN$4,'Annual Summary'!I$6,Model!$G$449:$BN$449)</f>
        <v>3039956.734</v>
      </c>
      <c r="J40" s="66">
        <f>+SUMIF(Model!$G$4:$BN$4,'Annual Summary'!J$6,Model!$G$224:$BN$224)+SUMIF(Model!$G$4:$BN$4,'Annual Summary'!J$6,Model!$G$449:$BN$449)</f>
        <v>7998755.518</v>
      </c>
      <c r="K40" s="66">
        <f>+SUMIF(Model!$G$4:$BN$4,'Annual Summary'!K$6,Model!$G$224:$BN$224)+SUMIF(Model!$G$4:$BN$4,'Annual Summary'!K$6,Model!$G$449:$BN$449)</f>
        <v>15425263.23</v>
      </c>
      <c r="L40" s="66">
        <f>+SUMIF(Model!$G$4:$BN$4,'Annual Summary'!L$6,Model!$G$224:$BN$224)+SUMIF(Model!$G$4:$BN$4,'Annual Summary'!L$6,Model!$G$449:$BN$449)</f>
        <v>25596952.76</v>
      </c>
    </row>
    <row r="41" ht="14.25" customHeight="1">
      <c r="B41" s="13" t="s">
        <v>136</v>
      </c>
      <c r="H41" s="67">
        <f>+SUMIF(Model!$G$4:$BN$4,'Annual Summary'!H$6,Model!$G$458:$BN$458)</f>
        <v>75000</v>
      </c>
      <c r="I41" s="67">
        <f>+SUMIF(Model!$G$4:$BN$4,'Annual Summary'!I$6,Model!$G$458:$BN$458)</f>
        <v>300000</v>
      </c>
      <c r="J41" s="67">
        <f>+SUMIF(Model!$G$4:$BN$4,'Annual Summary'!J$6,Model!$G$458:$BN$458)</f>
        <v>750000</v>
      </c>
      <c r="K41" s="67">
        <f>+SUMIF(Model!$G$4:$BN$4,'Annual Summary'!K$6,Model!$G$458:$BN$458)</f>
        <v>2250000</v>
      </c>
      <c r="L41" s="67">
        <f>+SUMIF(Model!$G$4:$BN$4,'Annual Summary'!L$6,Model!$G$458:$BN$458)</f>
        <v>6000000</v>
      </c>
    </row>
    <row r="42" ht="14.25" customHeight="1">
      <c r="A42" s="11"/>
      <c r="B42" s="11"/>
      <c r="C42" s="11" t="s">
        <v>109</v>
      </c>
      <c r="D42" s="11"/>
      <c r="E42" s="11"/>
      <c r="F42" s="11"/>
      <c r="G42" s="11"/>
      <c r="H42" s="36">
        <f t="shared" ref="H42:L42" si="15">SUM(H37:H41)</f>
        <v>932466.4409</v>
      </c>
      <c r="I42" s="36">
        <f t="shared" si="15"/>
        <v>4935591.559</v>
      </c>
      <c r="J42" s="36">
        <f t="shared" si="15"/>
        <v>12934101.08</v>
      </c>
      <c r="K42" s="36">
        <f t="shared" si="15"/>
        <v>25855611.79</v>
      </c>
      <c r="L42" s="36">
        <f t="shared" si="15"/>
        <v>45412966.5</v>
      </c>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row>
    <row r="43" ht="14.25" customHeight="1">
      <c r="C43" s="10" t="s">
        <v>236</v>
      </c>
      <c r="H43" s="172">
        <f t="shared" ref="H43:L43" si="16">+H42-H12</f>
        <v>0.0000000001164153218</v>
      </c>
      <c r="I43" s="172">
        <f t="shared" si="16"/>
        <v>-0.0000000009313225746</v>
      </c>
      <c r="J43" s="172">
        <f t="shared" si="16"/>
        <v>0</v>
      </c>
      <c r="K43" s="172">
        <f t="shared" si="16"/>
        <v>-0.000000003725290298</v>
      </c>
      <c r="L43" s="172">
        <f t="shared" si="16"/>
        <v>0.000000007450580597</v>
      </c>
    </row>
    <row r="44" ht="14.25" customHeight="1">
      <c r="C44" s="10"/>
      <c r="H44" s="173"/>
      <c r="I44" s="173"/>
      <c r="J44" s="173"/>
      <c r="K44" s="173"/>
      <c r="L44" s="173"/>
    </row>
    <row r="45" ht="14.25" customHeight="1">
      <c r="A45" s="13" t="s">
        <v>237</v>
      </c>
      <c r="C45" s="10"/>
      <c r="H45" s="173"/>
      <c r="I45" s="173"/>
      <c r="J45" s="173"/>
      <c r="K45" s="173"/>
      <c r="L45" s="173"/>
    </row>
    <row r="46" ht="14.25" customHeight="1">
      <c r="B46" s="13" t="s">
        <v>129</v>
      </c>
      <c r="C46" s="10"/>
      <c r="H46" s="174">
        <f>+SUMIF(Model!$G$5:$BN$5,'Annual Summary'!H$5,Model!$G508:$BN508)</f>
        <v>8</v>
      </c>
      <c r="I46" s="174">
        <f>+SUMIF(Model!$G$5:$BN$5,'Annual Summary'!I$5,Model!$G508:$BN508)</f>
        <v>15</v>
      </c>
      <c r="J46" s="174">
        <f>+SUMIF(Model!$G$5:$BN$5,'Annual Summary'!J$5,Model!$G508:$BN508)</f>
        <v>24</v>
      </c>
      <c r="K46" s="174">
        <f>+SUMIF(Model!$G$5:$BN$5,'Annual Summary'!K$5,Model!$G508:$BN508)</f>
        <v>25</v>
      </c>
      <c r="L46" s="174">
        <f>+SUMIF(Model!$G$5:$BN$5,'Annual Summary'!L$5,Model!$G508:$BN508)</f>
        <v>26</v>
      </c>
    </row>
    <row r="47" ht="14.25" customHeight="1">
      <c r="B47" s="13" t="s">
        <v>238</v>
      </c>
      <c r="C47" s="10"/>
      <c r="H47" s="174">
        <f>+SUMIF(Model!$G$5:$BN$5,'Annual Summary'!H$5,Model!$G509:$BN509)</f>
        <v>6</v>
      </c>
      <c r="I47" s="174">
        <f>+SUMIF(Model!$G$5:$BN$5,'Annual Summary'!I$5,Model!$G509:$BN509)</f>
        <v>15</v>
      </c>
      <c r="J47" s="174">
        <f>+SUMIF(Model!$G$5:$BN$5,'Annual Summary'!J$5,Model!$G509:$BN509)</f>
        <v>24</v>
      </c>
      <c r="K47" s="174">
        <f>+SUMIF(Model!$G$5:$BN$5,'Annual Summary'!K$5,Model!$G509:$BN509)</f>
        <v>36</v>
      </c>
      <c r="L47" s="174">
        <f>+SUMIF(Model!$G$5:$BN$5,'Annual Summary'!L$5,Model!$G509:$BN509)</f>
        <v>47</v>
      </c>
    </row>
    <row r="48" ht="14.25" customHeight="1">
      <c r="B48" s="13" t="s">
        <v>239</v>
      </c>
      <c r="C48" s="10"/>
      <c r="H48" s="175">
        <f>+SUMIF(Model!$G$5:$BN$5,'Annual Summary'!H$5,Model!$G535:$BN535)</f>
        <v>2</v>
      </c>
      <c r="I48" s="175">
        <f>+SUMIF(Model!$G$5:$BN$5,'Annual Summary'!I$5,Model!$G535:$BN535)</f>
        <v>4</v>
      </c>
      <c r="J48" s="175">
        <f>+SUMIF(Model!$G$5:$BN$5,'Annual Summary'!J$5,Model!$G535:$BN535)</f>
        <v>9</v>
      </c>
      <c r="K48" s="175">
        <f>+SUMIF(Model!$G$5:$BN$5,'Annual Summary'!K$5,Model!$G535:$BN535)</f>
        <v>16</v>
      </c>
      <c r="L48" s="175">
        <f>+SUMIF(Model!$G$5:$BN$5,'Annual Summary'!L$5,Model!$G535:$BN535)</f>
        <v>25</v>
      </c>
    </row>
    <row r="49" ht="14.25" customHeight="1">
      <c r="A49" s="11"/>
      <c r="B49" s="11"/>
      <c r="C49" s="11" t="s">
        <v>240</v>
      </c>
      <c r="D49" s="11"/>
      <c r="E49" s="11"/>
      <c r="F49" s="11"/>
      <c r="G49" s="11"/>
      <c r="H49" s="42">
        <f t="shared" ref="H49:L49" si="17">SUM(H46:H48)</f>
        <v>16</v>
      </c>
      <c r="I49" s="42">
        <f t="shared" si="17"/>
        <v>34</v>
      </c>
      <c r="J49" s="42">
        <f t="shared" si="17"/>
        <v>57</v>
      </c>
      <c r="K49" s="42">
        <f t="shared" si="17"/>
        <v>77</v>
      </c>
      <c r="L49" s="42">
        <f t="shared" si="17"/>
        <v>98</v>
      </c>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row>
    <row r="50" ht="14.25" customHeight="1">
      <c r="C50" s="10"/>
      <c r="H50" s="173"/>
      <c r="I50" s="173"/>
      <c r="J50" s="173"/>
      <c r="K50" s="173"/>
      <c r="L50" s="173"/>
    </row>
    <row r="51" ht="14.25" customHeight="1">
      <c r="A51" s="11" t="s">
        <v>241</v>
      </c>
    </row>
    <row r="52" ht="14.25" customHeight="1">
      <c r="A52" s="11"/>
      <c r="B52" s="11" t="s">
        <v>242</v>
      </c>
      <c r="H52" s="176">
        <f>+SUMIF(Model!$G$5:$BN$5,'Annual Summary'!H5,Model!$G$463:$BN$463)</f>
        <v>1968431.445</v>
      </c>
      <c r="I52" s="176">
        <f>+SUMIF(Model!$G$5:$BN$5,'Annual Summary'!I5,Model!$G$463:$BN$463)</f>
        <v>7379142.789</v>
      </c>
      <c r="J52" s="176">
        <f>+SUMIF(Model!$G$5:$BN$5,'Annual Summary'!J5,Model!$G$463:$BN$463)</f>
        <v>16578309.13</v>
      </c>
      <c r="K52" s="176">
        <f>+SUMIF(Model!$G$5:$BN$5,'Annual Summary'!K5,Model!$G$463:$BN$463)</f>
        <v>29798344.17</v>
      </c>
      <c r="L52" s="176">
        <f>+SUMIF(Model!$G$5:$BN$5,'Annual Summary'!L5,Model!$G$463:$BN$463)</f>
        <v>47639060.99</v>
      </c>
    </row>
    <row r="53" ht="14.25" customHeight="1">
      <c r="A53" s="11"/>
      <c r="B53" s="11" t="s">
        <v>243</v>
      </c>
    </row>
    <row r="54" ht="14.25" customHeight="1">
      <c r="A54" s="11"/>
      <c r="B54" s="11"/>
      <c r="C54" s="13" t="s">
        <v>244</v>
      </c>
      <c r="H54" s="174">
        <f>+SUMIF(Model!$G$4:$BN$4,'Annual Summary'!H$6,Model!$G$21:$BN$21)+SUMIF(Model!$G$4:$BN$4,'Annual Summary'!H$6,Model!$G$246:$BN$246)</f>
        <v>300.1599727</v>
      </c>
      <c r="I54" s="174">
        <f>+SUMIF(Model!$G$4:$BN$4,'Annual Summary'!I$6,Model!$G$21:$BN$21)+SUMIF(Model!$G$4:$BN$4,'Annual Summary'!I$6,Model!$G$246:$BN$246)</f>
        <v>817.2837043</v>
      </c>
      <c r="J54" s="174">
        <f>+SUMIF(Model!$G$4:$BN$4,'Annual Summary'!J$6,Model!$G$21:$BN$21)+SUMIF(Model!$G$4:$BN$4,'Annual Summary'!J$6,Model!$G$246:$BN$246)</f>
        <v>1669.288838</v>
      </c>
      <c r="K54" s="174">
        <f>+SUMIF(Model!$G$4:$BN$4,'Annual Summary'!K$6,Model!$G$21:$BN$21)+SUMIF(Model!$G$4:$BN$4,'Annual Summary'!K$6,Model!$G$246:$BN$246)</f>
        <v>2788.073131</v>
      </c>
      <c r="L54" s="174">
        <f>+SUMIF(Model!$G$4:$BN$4,'Annual Summary'!L$6,Model!$G$21:$BN$21)+SUMIF(Model!$G$4:$BN$4,'Annual Summary'!L$6,Model!$G$246:$BN$246)</f>
        <v>4153.810883</v>
      </c>
    </row>
    <row r="55" ht="14.25" customHeight="1">
      <c r="A55" s="11"/>
      <c r="B55" s="11"/>
      <c r="H55" s="174"/>
      <c r="I55" s="174"/>
      <c r="J55" s="174"/>
      <c r="K55" s="174"/>
      <c r="L55" s="174"/>
    </row>
    <row r="56" ht="14.25" customHeight="1">
      <c r="C56" s="13" t="s">
        <v>245</v>
      </c>
      <c r="H56" s="3"/>
      <c r="I56" s="3"/>
      <c r="J56" s="3"/>
      <c r="K56" s="3"/>
      <c r="L56" s="3"/>
    </row>
    <row r="57" ht="14.25" customHeight="1">
      <c r="D57" s="13" t="str">
        <f>+Assumptions!E41</f>
        <v>Small Business</v>
      </c>
      <c r="H57" s="174">
        <f>+SUMIF(Model!$G$5:$BN$5,'Annual Summary'!H$5,Model!$G88:$BN88)</f>
        <v>71.67140393</v>
      </c>
      <c r="I57" s="174">
        <f>+SUMIF(Model!$G$5:$BN$5,'Annual Summary'!I$5,Model!$G88:$BN88)</f>
        <v>242.1622642</v>
      </c>
      <c r="J57" s="174">
        <f>+SUMIF(Model!$G$5:$BN$5,'Annual Summary'!J$5,Model!$G88:$BN88)</f>
        <v>566.3838617</v>
      </c>
      <c r="K57" s="174">
        <f>+SUMIF(Model!$G$5:$BN$5,'Annual Summary'!K$5,Model!$G88:$BN88)</f>
        <v>1085.150093</v>
      </c>
      <c r="L57" s="174">
        <f>+SUMIF(Model!$G$5:$BN$5,'Annual Summary'!L$5,Model!$G88:$BN88)</f>
        <v>1844.234898</v>
      </c>
    </row>
    <row r="58" ht="14.25" customHeight="1">
      <c r="D58" s="13" t="str">
        <f>+Assumptions!E42</f>
        <v>Mid-Market</v>
      </c>
      <c r="H58" s="174">
        <f>+SUMIF(Model!$G$5:$BN$5,'Annual Summary'!H$5,Model!$G155:$BN155)</f>
        <v>17.91785098</v>
      </c>
      <c r="I58" s="174">
        <f>+SUMIF(Model!$G$5:$BN$5,'Annual Summary'!I$5,Model!$G155:$BN155)</f>
        <v>60.54056606</v>
      </c>
      <c r="J58" s="174">
        <f>+SUMIF(Model!$G$5:$BN$5,'Annual Summary'!J$5,Model!$G155:$BN155)</f>
        <v>141.5959654</v>
      </c>
      <c r="K58" s="174">
        <f>+SUMIF(Model!$G$5:$BN$5,'Annual Summary'!K$5,Model!$G155:$BN155)</f>
        <v>271.2875233</v>
      </c>
      <c r="L58" s="174">
        <f>+SUMIF(Model!$G$5:$BN$5,'Annual Summary'!L$5,Model!$G155:$BN155)</f>
        <v>461.0587246</v>
      </c>
    </row>
    <row r="59" ht="14.25" customHeight="1">
      <c r="D59" s="13" t="str">
        <f>+Assumptions!E43</f>
        <v>Enterprise</v>
      </c>
      <c r="H59" s="175">
        <f>+SUMIF(Model!$G$5:$BN$5,'Annual Summary'!H$5,Model!$G222:$BN222)</f>
        <v>17.91785098</v>
      </c>
      <c r="I59" s="175">
        <f>+SUMIF(Model!$G$5:$BN$5,'Annual Summary'!I$5,Model!$G222:$BN222)</f>
        <v>60.54056606</v>
      </c>
      <c r="J59" s="175">
        <f>+SUMIF(Model!$G$5:$BN$5,'Annual Summary'!J$5,Model!$G222:$BN222)</f>
        <v>141.5959654</v>
      </c>
      <c r="K59" s="175">
        <f>+SUMIF(Model!$G$5:$BN$5,'Annual Summary'!K$5,Model!$G222:$BN222)</f>
        <v>271.2875233</v>
      </c>
      <c r="L59" s="175">
        <f>+SUMIF(Model!$G$5:$BN$5,'Annual Summary'!L$5,Model!$G222:$BN222)</f>
        <v>461.0587246</v>
      </c>
    </row>
    <row r="60" ht="14.25" customHeight="1">
      <c r="A60" s="11"/>
      <c r="B60" s="11"/>
      <c r="C60" s="11" t="s">
        <v>246</v>
      </c>
      <c r="D60" s="11"/>
      <c r="E60" s="11"/>
      <c r="F60" s="11"/>
      <c r="G60" s="11"/>
      <c r="H60" s="42">
        <f t="shared" ref="H60:L60" si="18">+SUM(H57:H59)</f>
        <v>107.5071059</v>
      </c>
      <c r="I60" s="42">
        <f t="shared" si="18"/>
        <v>363.2433964</v>
      </c>
      <c r="J60" s="42">
        <f t="shared" si="18"/>
        <v>849.5757926</v>
      </c>
      <c r="K60" s="42">
        <f t="shared" si="18"/>
        <v>1627.72514</v>
      </c>
      <c r="L60" s="42">
        <f t="shared" si="18"/>
        <v>2766.352347</v>
      </c>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row>
    <row r="61" ht="14.25" customHeight="1">
      <c r="A61" s="11"/>
      <c r="B61" s="11"/>
      <c r="C61" s="11"/>
      <c r="D61" s="11"/>
      <c r="E61" s="11"/>
      <c r="F61" s="11"/>
      <c r="G61" s="11"/>
      <c r="H61" s="42"/>
      <c r="I61" s="42"/>
      <c r="J61" s="42"/>
      <c r="K61" s="42"/>
      <c r="L61" s="42">
        <f>+L60+L92</f>
        <v>4870.898134</v>
      </c>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row>
    <row r="62" ht="14.25" customHeight="1">
      <c r="C62" s="13" t="s">
        <v>247</v>
      </c>
      <c r="H62" s="3"/>
      <c r="I62" s="3"/>
      <c r="J62" s="3"/>
      <c r="K62" s="3"/>
      <c r="L62" s="3"/>
    </row>
    <row r="63" ht="14.25" customHeight="1">
      <c r="D63" s="13" t="s">
        <v>30</v>
      </c>
      <c r="H63" s="174">
        <f>+H$67*Assumptions!$I40</f>
        <v>299.3799727</v>
      </c>
      <c r="I63" s="174">
        <f>+I$67*Assumptions!$I40</f>
        <v>814.5837043</v>
      </c>
      <c r="J63" s="174">
        <f>+J$67*Assumptions!$I40</f>
        <v>1664.428838</v>
      </c>
      <c r="K63" s="174">
        <f>+K$67*Assumptions!$I40</f>
        <v>2781.053131</v>
      </c>
      <c r="L63" s="174">
        <f>+L$67*Assumptions!$I40</f>
        <v>4144.630883</v>
      </c>
    </row>
    <row r="64" ht="14.25" customHeight="1">
      <c r="D64" s="13" t="str">
        <f t="shared" ref="D64:D66" si="19">+D57</f>
        <v>Small Business</v>
      </c>
      <c r="H64" s="174">
        <f>+H$67*Assumptions!$I41</f>
        <v>85.53713507</v>
      </c>
      <c r="I64" s="174">
        <f>+I$67*Assumptions!$I41</f>
        <v>232.7382012</v>
      </c>
      <c r="J64" s="174">
        <f>+J$67*Assumptions!$I41</f>
        <v>475.5510967</v>
      </c>
      <c r="K64" s="174">
        <f>+K$67*Assumptions!$I41</f>
        <v>794.5866088</v>
      </c>
      <c r="L64" s="174">
        <f>+L$67*Assumptions!$I41</f>
        <v>1184.180252</v>
      </c>
    </row>
    <row r="65" ht="14.25" customHeight="1">
      <c r="D65" s="13" t="str">
        <f t="shared" si="19"/>
        <v>Mid-Market</v>
      </c>
      <c r="H65" s="174">
        <f>+H$67*Assumptions!$I42</f>
        <v>21.38428377</v>
      </c>
      <c r="I65" s="174">
        <f>+I$67*Assumptions!$I42</f>
        <v>58.18455031</v>
      </c>
      <c r="J65" s="174">
        <f>+J$67*Assumptions!$I42</f>
        <v>118.8877742</v>
      </c>
      <c r="K65" s="174">
        <f>+K$67*Assumptions!$I42</f>
        <v>198.6466522</v>
      </c>
      <c r="L65" s="174">
        <f>+L$67*Assumptions!$I42</f>
        <v>296.0450631</v>
      </c>
    </row>
    <row r="66" ht="14.25" customHeight="1">
      <c r="D66" s="13" t="str">
        <f t="shared" si="19"/>
        <v>Enterprise</v>
      </c>
      <c r="H66" s="175">
        <f>+H$67*Assumptions!$I43</f>
        <v>21.38428377</v>
      </c>
      <c r="I66" s="175">
        <f>+I$67*Assumptions!$I43</f>
        <v>58.18455031</v>
      </c>
      <c r="J66" s="175">
        <f>+J$67*Assumptions!$I43</f>
        <v>118.8877742</v>
      </c>
      <c r="K66" s="175">
        <f>+K$67*Assumptions!$I43</f>
        <v>198.6466522</v>
      </c>
      <c r="L66" s="175">
        <f>+L$67*Assumptions!$I43</f>
        <v>296.0450631</v>
      </c>
    </row>
    <row r="67" ht="14.25" customHeight="1">
      <c r="A67" s="11"/>
      <c r="B67" s="11"/>
      <c r="C67" s="11" t="s">
        <v>248</v>
      </c>
      <c r="D67" s="11"/>
      <c r="E67" s="11"/>
      <c r="F67" s="11"/>
      <c r="G67" s="11"/>
      <c r="H67" s="42">
        <f>+SUMIF(Model!$G$4:$BN$4,'Annual Summary'!H6,Model!$G$17:$BN$17)</f>
        <v>427.6856753</v>
      </c>
      <c r="I67" s="42">
        <f>+SUMIF(Model!$G$4:$BN$4,'Annual Summary'!I6,Model!$G$17:$BN$17)</f>
        <v>1163.691006</v>
      </c>
      <c r="J67" s="42">
        <f>+SUMIF(Model!$G$4:$BN$4,'Annual Summary'!J6,Model!$G$17:$BN$17)</f>
        <v>2377.755483</v>
      </c>
      <c r="K67" s="42">
        <f>+SUMIF(Model!$G$4:$BN$4,'Annual Summary'!K6,Model!$G$17:$BN$17)</f>
        <v>3972.933044</v>
      </c>
      <c r="L67" s="42">
        <f>+SUMIF(Model!$G$4:$BN$4,'Annual Summary'!L6,Model!$G$17:$BN$17)</f>
        <v>5920.901261</v>
      </c>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row>
    <row r="68" ht="14.25" customHeight="1">
      <c r="A68" s="11"/>
      <c r="B68" s="11"/>
      <c r="C68" s="11"/>
      <c r="D68" s="11"/>
      <c r="E68" s="11"/>
      <c r="F68" s="11"/>
      <c r="G68" s="11"/>
      <c r="H68" s="42"/>
      <c r="I68" s="42"/>
      <c r="J68" s="42"/>
      <c r="K68" s="42"/>
      <c r="L68" s="42"/>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row>
    <row r="69" ht="14.25" customHeight="1">
      <c r="A69" s="11"/>
      <c r="B69" s="11"/>
      <c r="C69" s="13" t="s">
        <v>123</v>
      </c>
      <c r="H69" s="169">
        <f>+SUMIF(Model!$G$4:$BN$38,'Annual Summary'!H$6,Model!$G$7:$BN$7)</f>
        <v>106921.4188</v>
      </c>
      <c r="I69" s="169">
        <f>+SUMIF(Model!$G$4:$BN$38,'Annual Summary'!I$6,Model!$G$7:$BN$7)</f>
        <v>292377.3653</v>
      </c>
      <c r="J69" s="169">
        <f>+SUMIF(Model!$G$4:$BN$38,'Annual Summary'!J$6,Model!$G$7:$BN$7)</f>
        <v>600383.2596</v>
      </c>
      <c r="K69" s="169">
        <f>+SUMIF(Model!$G$4:$BN$38,'Annual Summary'!K$6,Model!$G$7:$BN$7)</f>
        <v>1008131.76</v>
      </c>
      <c r="L69" s="169">
        <f>+SUMIF(Model!$G$4:$BN$38,'Annual Summary'!L$6,Model!$G$7:$BN$7)</f>
        <v>1509829.822</v>
      </c>
    </row>
    <row r="70" ht="14.25" customHeight="1">
      <c r="A70" s="11"/>
      <c r="B70" s="11"/>
      <c r="C70" s="13" t="s">
        <v>249</v>
      </c>
      <c r="H70" s="57">
        <f t="shared" ref="H70:L70" si="20">++H9</f>
        <v>393840.5104</v>
      </c>
      <c r="I70" s="57">
        <f t="shared" si="20"/>
        <v>1755933.306</v>
      </c>
      <c r="J70" s="57">
        <f t="shared" si="20"/>
        <v>4641656.927</v>
      </c>
      <c r="K70" s="57">
        <f t="shared" si="20"/>
        <v>9488269.935</v>
      </c>
      <c r="L70" s="57">
        <f t="shared" si="20"/>
        <v>16855808.18</v>
      </c>
    </row>
    <row r="71" ht="14.25" customHeight="1">
      <c r="C71" s="13" t="s">
        <v>250</v>
      </c>
      <c r="H71" s="57">
        <f t="shared" ref="H71:L71" si="21">+H70/SUM(H63:H66)</f>
        <v>920.8643944</v>
      </c>
      <c r="I71" s="57">
        <f t="shared" si="21"/>
        <v>1508.934328</v>
      </c>
      <c r="J71" s="57">
        <f t="shared" si="21"/>
        <v>1952.117011</v>
      </c>
      <c r="K71" s="57">
        <f t="shared" si="21"/>
        <v>2388.227999</v>
      </c>
      <c r="L71" s="57">
        <f t="shared" si="21"/>
        <v>2846.831494</v>
      </c>
    </row>
    <row r="72" ht="14.25" customHeight="1">
      <c r="C72" s="13" t="s">
        <v>251</v>
      </c>
      <c r="H72" s="57">
        <f t="shared" ref="H72:L72" si="22">+H69/H67</f>
        <v>250</v>
      </c>
      <c r="I72" s="57">
        <f t="shared" si="22"/>
        <v>251.25</v>
      </c>
      <c r="J72" s="57">
        <f t="shared" si="22"/>
        <v>252.5</v>
      </c>
      <c r="K72" s="57">
        <f t="shared" si="22"/>
        <v>253.75</v>
      </c>
      <c r="L72" s="57">
        <f t="shared" si="22"/>
        <v>255</v>
      </c>
    </row>
    <row r="73" ht="14.25" customHeight="1">
      <c r="C73" s="13" t="s">
        <v>252</v>
      </c>
      <c r="H73" s="62">
        <f t="shared" ref="H73:L73" si="23">+H71/H72</f>
        <v>3.683457577</v>
      </c>
      <c r="I73" s="62">
        <f t="shared" si="23"/>
        <v>6.005708767</v>
      </c>
      <c r="J73" s="62">
        <f t="shared" si="23"/>
        <v>7.731156478</v>
      </c>
      <c r="K73" s="62">
        <f t="shared" si="23"/>
        <v>9.411735958</v>
      </c>
      <c r="L73" s="62">
        <f t="shared" si="23"/>
        <v>11.16404508</v>
      </c>
    </row>
    <row r="74" ht="14.25" customHeight="1">
      <c r="C74" s="13" t="s">
        <v>253</v>
      </c>
      <c r="H74" s="174">
        <f>+SUMIF(Model!$G$5:$BN$5,'Annual Summary'!H$5,Model!$G11:$BN11)</f>
        <v>285311.6706</v>
      </c>
      <c r="I74" s="174">
        <f>+SUMIF(Model!$G$5:$BN$5,'Annual Summary'!I$5,Model!$G11:$BN11)</f>
        <v>714888.8785</v>
      </c>
      <c r="J74" s="174">
        <f>+SUMIF(Model!$G$5:$BN$5,'Annual Summary'!J$5,Model!$G11:$BN11)</f>
        <v>1277482.083</v>
      </c>
      <c r="K74" s="174">
        <f>+SUMIF(Model!$G$5:$BN$5,'Annual Summary'!K$5,Model!$G11:$BN11)</f>
        <v>2035214.653</v>
      </c>
      <c r="L74" s="174">
        <f>+SUMIF(Model!$G$5:$BN$5,'Annual Summary'!L$5,Model!$G11:$BN11)</f>
        <v>2887505.284</v>
      </c>
    </row>
    <row r="75" ht="14.25" customHeight="1">
      <c r="C75" s="13" t="s">
        <v>124</v>
      </c>
      <c r="H75" s="174">
        <f>+SUMIF(Model!$G$5:$BN$5,'Annual Summary'!H$5,Model!$G14:$BN14)</f>
        <v>2853.116706</v>
      </c>
      <c r="I75" s="174">
        <f>+SUMIF(Model!$G$5:$BN$5,'Annual Summary'!I$5,Model!$G14:$BN14)</f>
        <v>7148.888785</v>
      </c>
      <c r="J75" s="174">
        <f>+SUMIF(Model!$G$5:$BN$5,'Annual Summary'!J$5,Model!$G14:$BN14)</f>
        <v>12774.82083</v>
      </c>
      <c r="K75" s="174">
        <f>+SUMIF(Model!$G$5:$BN$5,'Annual Summary'!K$5,Model!$G14:$BN14)</f>
        <v>20352.14653</v>
      </c>
      <c r="L75" s="174">
        <f>+SUMIF(Model!$G$5:$BN$5,'Annual Summary'!L$5,Model!$G14:$BN14)</f>
        <v>28875.05284</v>
      </c>
    </row>
    <row r="76" ht="14.25" customHeight="1">
      <c r="C76" s="13" t="s">
        <v>126</v>
      </c>
      <c r="H76" s="174">
        <f>+SUMIF(Model!$G$4:$BN$4,'Annual Summary'!H$6,Model!$G17:$BN17)</f>
        <v>427.6856753</v>
      </c>
      <c r="I76" s="174">
        <f>+SUMIF(Model!$G$4:$BN$4,'Annual Summary'!I$6,Model!$G17:$BN17)</f>
        <v>1163.691006</v>
      </c>
      <c r="J76" s="174">
        <f>+SUMIF(Model!$G$4:$BN$4,'Annual Summary'!J$6,Model!$G17:$BN17)</f>
        <v>2377.755483</v>
      </c>
      <c r="K76" s="174">
        <f>+SUMIF(Model!$G$4:$BN$4,'Annual Summary'!K$6,Model!$G17:$BN17)</f>
        <v>3972.933044</v>
      </c>
      <c r="L76" s="174">
        <f>+SUMIF(Model!$G$4:$BN$4,'Annual Summary'!L$6,Model!$G17:$BN17)</f>
        <v>5920.901261</v>
      </c>
    </row>
    <row r="77" ht="14.25" customHeight="1">
      <c r="C77" s="13" t="s">
        <v>254</v>
      </c>
      <c r="H77" s="65">
        <f t="shared" ref="H77:L77" si="24">+H76/H74</f>
        <v>0.001499012201</v>
      </c>
      <c r="I77" s="65">
        <f t="shared" si="24"/>
        <v>0.001627792852</v>
      </c>
      <c r="J77" s="65">
        <f t="shared" si="24"/>
        <v>0.001861282844</v>
      </c>
      <c r="K77" s="65">
        <f t="shared" si="24"/>
        <v>0.001952095342</v>
      </c>
      <c r="L77" s="65">
        <f t="shared" si="24"/>
        <v>0.002050524823</v>
      </c>
    </row>
    <row r="78" ht="14.25" customHeight="1">
      <c r="C78" s="13" t="s">
        <v>255</v>
      </c>
      <c r="H78" s="65">
        <f t="shared" ref="H78:L78" si="25">+H76/H75</f>
        <v>0.1499012201</v>
      </c>
      <c r="I78" s="65">
        <f t="shared" si="25"/>
        <v>0.1627792852</v>
      </c>
      <c r="J78" s="65">
        <f t="shared" si="25"/>
        <v>0.1861282844</v>
      </c>
      <c r="K78" s="65">
        <f t="shared" si="25"/>
        <v>0.1952095342</v>
      </c>
      <c r="L78" s="65">
        <f t="shared" si="25"/>
        <v>0.2050524823</v>
      </c>
    </row>
    <row r="79" ht="14.25" customHeight="1"/>
    <row r="80" ht="14.25" customHeight="1">
      <c r="B80" s="11" t="s">
        <v>256</v>
      </c>
    </row>
    <row r="81" ht="14.25" customHeight="1">
      <c r="C81" s="13" t="s">
        <v>257</v>
      </c>
      <c r="H81" s="169">
        <f>+SUMIF(Model!$G$4:$BN$4,'Annual Summary'!H$6,Model!$G$497:$BN$497)+SUMIF(Model!$G$4:$BN$4,'Annual Summary'!H$6,Model!$G$488:$BN$488)</f>
        <v>187676.4213</v>
      </c>
      <c r="I81" s="169">
        <f>+SUMIF(Model!$G$4:$BN$4,'Annual Summary'!I$6,Model!$G$497:$BN$497)+SUMIF(Model!$G$4:$BN$4,'Annual Summary'!I$6,Model!$G$488:$BN$488)</f>
        <v>921311.2983</v>
      </c>
      <c r="J81" s="169">
        <f>+SUMIF(Model!$G$4:$BN$4,'Annual Summary'!J$6,Model!$G$497:$BN$497)+SUMIF(Model!$G$4:$BN$4,'Annual Summary'!J$6,Model!$G$488:$BN$488)</f>
        <v>2121976.288</v>
      </c>
      <c r="K81" s="169">
        <f>+SUMIF(Model!$G$4:$BN$4,'Annual Summary'!K$6,Model!$G$497:$BN$497)+SUMIF(Model!$G$4:$BN$4,'Annual Summary'!K$6,Model!$G$488:$BN$488)</f>
        <v>3548614.564</v>
      </c>
      <c r="L81" s="169">
        <f>+SUMIF(Model!$G$4:$BN$4,'Annual Summary'!L$6,Model!$G$497:$BN$497)+SUMIF(Model!$G$4:$BN$4,'Annual Summary'!L$6,Model!$G$488:$BN$488)</f>
        <v>5261991.084</v>
      </c>
    </row>
    <row r="82" ht="14.25" customHeight="1">
      <c r="C82" s="13" t="s">
        <v>258</v>
      </c>
      <c r="H82" s="66">
        <f t="shared" ref="H82:L82" si="26">+H10</f>
        <v>463625.9305</v>
      </c>
      <c r="I82" s="66">
        <f t="shared" si="26"/>
        <v>2879658.253</v>
      </c>
      <c r="J82" s="66">
        <f t="shared" si="26"/>
        <v>7542444.155</v>
      </c>
      <c r="K82" s="66">
        <f t="shared" si="26"/>
        <v>14117341.85</v>
      </c>
      <c r="L82" s="66">
        <f t="shared" si="26"/>
        <v>22557158.32</v>
      </c>
    </row>
    <row r="83" ht="14.25" customHeight="1">
      <c r="C83" s="13" t="s">
        <v>259</v>
      </c>
      <c r="H83" s="62">
        <f t="shared" ref="H83:L83" si="27">+H82/H81</f>
        <v>2.470347246</v>
      </c>
      <c r="I83" s="62">
        <f t="shared" si="27"/>
        <v>3.125608313</v>
      </c>
      <c r="J83" s="62">
        <f t="shared" si="27"/>
        <v>3.554443185</v>
      </c>
      <c r="K83" s="62">
        <f t="shared" si="27"/>
        <v>3.978268588</v>
      </c>
      <c r="L83" s="62">
        <f t="shared" si="27"/>
        <v>4.286810441</v>
      </c>
    </row>
    <row r="84" ht="14.25" customHeight="1">
      <c r="C84" s="13" t="s">
        <v>240</v>
      </c>
      <c r="H84" s="43">
        <f>+SUMIF(Model!$G$5:$BN$5,'Annual Summary'!H$5,Model!$G$479:$BN$479)</f>
        <v>6</v>
      </c>
      <c r="I84" s="43">
        <f>+SUMIF(Model!$G$5:$BN$5,'Annual Summary'!I$5,Model!$G$479:$BN$479)</f>
        <v>15</v>
      </c>
      <c r="J84" s="43">
        <f>+SUMIF(Model!$G$5:$BN$5,'Annual Summary'!J$5,Model!$G$479:$BN$479)</f>
        <v>24</v>
      </c>
      <c r="K84" s="43">
        <f>+SUMIF(Model!$G$5:$BN$5,'Annual Summary'!K$5,Model!$G$479:$BN$479)</f>
        <v>36</v>
      </c>
      <c r="L84" s="43">
        <f>+SUMIF(Model!$G$5:$BN$5,'Annual Summary'!L$5,Model!$G$479:$BN$479)</f>
        <v>47</v>
      </c>
    </row>
    <row r="85" ht="14.25" customHeight="1">
      <c r="C85" s="13" t="s">
        <v>260</v>
      </c>
      <c r="H85" s="57">
        <f t="shared" ref="H85:L85" si="28">+H81/H$84</f>
        <v>31279.40355</v>
      </c>
      <c r="I85" s="57">
        <f t="shared" si="28"/>
        <v>61420.75322</v>
      </c>
      <c r="J85" s="57">
        <f t="shared" si="28"/>
        <v>88415.67865</v>
      </c>
      <c r="K85" s="57">
        <f t="shared" si="28"/>
        <v>98572.62677</v>
      </c>
      <c r="L85" s="57">
        <f t="shared" si="28"/>
        <v>111957.2571</v>
      </c>
    </row>
    <row r="86" ht="14.25" customHeight="1">
      <c r="C86" s="13" t="s">
        <v>261</v>
      </c>
      <c r="H86" s="57">
        <f t="shared" ref="H86:L86" si="29">+H82/H$84</f>
        <v>77270.98842</v>
      </c>
      <c r="I86" s="57">
        <f t="shared" si="29"/>
        <v>191977.2169</v>
      </c>
      <c r="J86" s="57">
        <f t="shared" si="29"/>
        <v>314268.5064</v>
      </c>
      <c r="K86" s="57">
        <f t="shared" si="29"/>
        <v>392148.3848</v>
      </c>
      <c r="L86" s="57">
        <f t="shared" si="29"/>
        <v>479939.5387</v>
      </c>
    </row>
    <row r="87" ht="14.25" customHeight="1">
      <c r="H87" s="57"/>
      <c r="I87" s="57"/>
      <c r="J87" s="57"/>
      <c r="K87" s="57"/>
      <c r="L87" s="57"/>
    </row>
    <row r="88" ht="14.25" customHeight="1">
      <c r="C88" s="13" t="s">
        <v>262</v>
      </c>
      <c r="H88" s="57"/>
      <c r="I88" s="57"/>
      <c r="J88" s="57"/>
      <c r="K88" s="57"/>
      <c r="L88" s="57"/>
    </row>
    <row r="89" ht="14.25" customHeight="1">
      <c r="D89" s="13" t="s">
        <v>263</v>
      </c>
      <c r="H89" s="174">
        <f>+SUMIF(Model!$G$5:$BN$5,'Annual Summary'!H$5,Model!$G$313:$BN$313)</f>
        <v>33.68487394</v>
      </c>
      <c r="I89" s="174">
        <f>+SUMIF(Model!$G$5:$BN$5,'Annual Summary'!I$5,Model!$G$313:$BN$313)</f>
        <v>134.922241</v>
      </c>
      <c r="J89" s="174">
        <f>+SUMIF(Model!$G$5:$BN$5,'Annual Summary'!J$5,Model!$G$313:$BN$313)</f>
        <v>295.8403098</v>
      </c>
      <c r="K89" s="174">
        <f>+SUMIF(Model!$G$5:$BN$5,'Annual Summary'!K$5,Model!$G$313:$BN$313)</f>
        <v>509.8668296</v>
      </c>
      <c r="L89" s="174">
        <f>+SUMIF(Model!$G$5:$BN$5,'Annual Summary'!L$5,Model!$G$313:$BN$313)</f>
        <v>779.4614026</v>
      </c>
    </row>
    <row r="90" ht="14.25" customHeight="1">
      <c r="D90" s="13" t="s">
        <v>63</v>
      </c>
      <c r="H90" s="174">
        <f>+SUMIF(Model!$G$5:$BN$5,'Annual Summary'!H$5,Model!$G$380:$BN$380)</f>
        <v>23.57941176</v>
      </c>
      <c r="I90" s="174">
        <f>+SUMIF(Model!$G$5:$BN$5,'Annual Summary'!I$5,Model!$G$380:$BN$380)</f>
        <v>94.44556873</v>
      </c>
      <c r="J90" s="174">
        <f>+SUMIF(Model!$G$5:$BN$5,'Annual Summary'!J$5,Model!$G$380:$BN$380)</f>
        <v>207.0882169</v>
      </c>
      <c r="K90" s="174">
        <f>+SUMIF(Model!$G$5:$BN$5,'Annual Summary'!K$5,Model!$G$380:$BN$380)</f>
        <v>356.9067807</v>
      </c>
      <c r="L90" s="174">
        <f>+SUMIF(Model!$G$5:$BN$5,'Annual Summary'!L$5,Model!$G$380:$BN$380)</f>
        <v>545.6229818</v>
      </c>
    </row>
    <row r="91" ht="14.25" customHeight="1">
      <c r="D91" s="13" t="s">
        <v>64</v>
      </c>
      <c r="H91" s="175">
        <f>+SUMIF(Model!$G$5:$BN$5,'Annual Summary'!H$5,Model!$G$447:$BN$447)</f>
        <v>33.68487394</v>
      </c>
      <c r="I91" s="175">
        <f>+SUMIF(Model!$G$5:$BN$5,'Annual Summary'!I$5,Model!$G$447:$BN$447)</f>
        <v>134.922241</v>
      </c>
      <c r="J91" s="175">
        <f>+SUMIF(Model!$G$5:$BN$5,'Annual Summary'!J$5,Model!$G$447:$BN$447)</f>
        <v>295.8403098</v>
      </c>
      <c r="K91" s="175">
        <f>+SUMIF(Model!$G$5:$BN$5,'Annual Summary'!K$5,Model!$G$447:$BN$447)</f>
        <v>509.8668296</v>
      </c>
      <c r="L91" s="175">
        <f>+SUMIF(Model!$G$5:$BN$5,'Annual Summary'!L$5,Model!$G$447:$BN$447)</f>
        <v>779.4614026</v>
      </c>
    </row>
    <row r="92" ht="14.25" customHeight="1">
      <c r="C92" s="13" t="s">
        <v>262</v>
      </c>
      <c r="H92" s="43">
        <f t="shared" ref="H92:L92" si="30">SUM(H89:H91)</f>
        <v>90.94915965</v>
      </c>
      <c r="I92" s="43">
        <f t="shared" si="30"/>
        <v>364.2900508</v>
      </c>
      <c r="J92" s="43">
        <f t="shared" si="30"/>
        <v>798.7688365</v>
      </c>
      <c r="K92" s="43">
        <f t="shared" si="30"/>
        <v>1376.64044</v>
      </c>
      <c r="L92" s="43">
        <f t="shared" si="30"/>
        <v>2104.545787</v>
      </c>
    </row>
    <row r="93" ht="14.25" customHeight="1">
      <c r="H93" s="57"/>
      <c r="I93" s="57"/>
      <c r="J93" s="57"/>
      <c r="K93" s="57"/>
      <c r="L93" s="57"/>
    </row>
    <row r="94" ht="14.25" customHeight="1">
      <c r="C94" s="13" t="s">
        <v>264</v>
      </c>
      <c r="H94" s="174">
        <f>+SUMIF(Model!$G$4:$BN$4,'Annual Summary'!H$6,Model!$G236:$BN236)</f>
        <v>31000</v>
      </c>
      <c r="I94" s="174">
        <f>+SUMIF(Model!$G$4:$BN$4,'Annual Summary'!I$6,Model!$G236:$BN236)</f>
        <v>96000</v>
      </c>
      <c r="J94" s="174">
        <f>+SUMIF(Model!$G$4:$BN$4,'Annual Summary'!J$6,Model!$G236:$BN236)</f>
        <v>168000</v>
      </c>
      <c r="K94" s="174">
        <f>+SUMIF(Model!$G$4:$BN$4,'Annual Summary'!K$6,Model!$G236:$BN236)</f>
        <v>240000</v>
      </c>
      <c r="L94" s="174">
        <f>+SUMIF(Model!$G$4:$BN$4,'Annual Summary'!L$6,Model!$G236:$BN236)</f>
        <v>312000</v>
      </c>
    </row>
    <row r="95" ht="14.25" customHeight="1">
      <c r="C95" s="13" t="s">
        <v>265</v>
      </c>
      <c r="H95" s="174">
        <f>+SUMIF(Model!$G$4:$BN$4,'Annual Summary'!H$6,Model!$G238:$BN238)</f>
        <v>1240</v>
      </c>
      <c r="I95" s="174">
        <f>+SUMIF(Model!$G$4:$BN$4,'Annual Summary'!I$6,Model!$G238:$BN238)</f>
        <v>3840</v>
      </c>
      <c r="J95" s="174">
        <f>+SUMIF(Model!$G$4:$BN$4,'Annual Summary'!J$6,Model!$G238:$BN238)</f>
        <v>6720</v>
      </c>
      <c r="K95" s="174">
        <f>+SUMIF(Model!$G$4:$BN$4,'Annual Summary'!K$6,Model!$G238:$BN238)</f>
        <v>9600</v>
      </c>
      <c r="L95" s="174">
        <f>+SUMIF(Model!$G$4:$BN$4,'Annual Summary'!L$6,Model!$G238:$BN238)</f>
        <v>12480</v>
      </c>
    </row>
    <row r="96" ht="14.25" customHeight="1">
      <c r="C96" s="13" t="s">
        <v>266</v>
      </c>
      <c r="H96" s="174">
        <f>+SUMIF(Model!$G$4:$BN$4,'Annual Summary'!H$6,Model!$G240:$BN240)</f>
        <v>620</v>
      </c>
      <c r="I96" s="174">
        <f>+SUMIF(Model!$G$4:$BN$4,'Annual Summary'!I$6,Model!$G240:$BN240)</f>
        <v>1920</v>
      </c>
      <c r="J96" s="174">
        <f>+SUMIF(Model!$G$4:$BN$4,'Annual Summary'!J$6,Model!$G240:$BN240)</f>
        <v>3360</v>
      </c>
      <c r="K96" s="174">
        <f>+SUMIF(Model!$G$4:$BN$4,'Annual Summary'!K$6,Model!$G240:$BN240)</f>
        <v>4800</v>
      </c>
      <c r="L96" s="174">
        <f>+SUMIF(Model!$G$4:$BN$4,'Annual Summary'!L$6,Model!$G240:$BN240)</f>
        <v>6240</v>
      </c>
    </row>
    <row r="97" ht="14.25" customHeight="1">
      <c r="C97" s="13" t="s">
        <v>121</v>
      </c>
      <c r="H97" s="43">
        <f>+SUMIF(Model!$G$4:$BN$4,'Annual Summary'!H$6,Model!$G242:$BN242)</f>
        <v>78</v>
      </c>
      <c r="I97" s="43">
        <f>+SUMIF(Model!$G$4:$BN$4,'Annual Summary'!I$6,Model!$G242:$BN242)</f>
        <v>270</v>
      </c>
      <c r="J97" s="43">
        <f>+SUMIF(Model!$G$4:$BN$4,'Annual Summary'!J$6,Model!$G242:$BN242)</f>
        <v>486</v>
      </c>
      <c r="K97" s="43">
        <f>+SUMIF(Model!$G$4:$BN$4,'Annual Summary'!K$6,Model!$G242:$BN242)</f>
        <v>702</v>
      </c>
      <c r="L97" s="43">
        <f>+SUMIF(Model!$G$4:$BN$4,'Annual Summary'!L$6,Model!$G242:$BN242)</f>
        <v>918</v>
      </c>
    </row>
    <row r="98" ht="14.25" customHeight="1">
      <c r="C98" s="13" t="s">
        <v>267</v>
      </c>
      <c r="H98" s="43">
        <f t="shared" ref="H98:L98" si="31">+SUM($H$97:H97)</f>
        <v>78</v>
      </c>
      <c r="I98" s="43">
        <f t="shared" si="31"/>
        <v>348</v>
      </c>
      <c r="J98" s="43">
        <f t="shared" si="31"/>
        <v>834</v>
      </c>
      <c r="K98" s="43">
        <f t="shared" si="31"/>
        <v>1536</v>
      </c>
      <c r="L98" s="43">
        <f t="shared" si="31"/>
        <v>2454</v>
      </c>
    </row>
    <row r="99" ht="14.25" customHeight="1">
      <c r="C99" s="13" t="s">
        <v>268</v>
      </c>
      <c r="H99" s="45">
        <f t="shared" ref="H99:L99" si="32">+H92/H98</f>
        <v>1.166014867</v>
      </c>
      <c r="I99" s="45">
        <f t="shared" si="32"/>
        <v>1.046810491</v>
      </c>
      <c r="J99" s="45">
        <f t="shared" si="32"/>
        <v>0.9577563987</v>
      </c>
      <c r="K99" s="45">
        <f t="shared" si="32"/>
        <v>0.8962502863</v>
      </c>
      <c r="L99" s="45">
        <f t="shared" si="32"/>
        <v>0.8575981202</v>
      </c>
    </row>
    <row r="100" ht="14.25" customHeight="1">
      <c r="A100" s="11"/>
      <c r="B100" s="11"/>
      <c r="C100" s="11" t="s">
        <v>269</v>
      </c>
      <c r="D100" s="11"/>
      <c r="E100" s="11"/>
      <c r="F100" s="11"/>
      <c r="G100" s="11"/>
      <c r="H100" s="36">
        <f t="shared" ref="H100:L100" si="33">+H81/H97</f>
        <v>2406.107965</v>
      </c>
      <c r="I100" s="36">
        <f t="shared" si="33"/>
        <v>3412.264068</v>
      </c>
      <c r="J100" s="36">
        <f t="shared" si="33"/>
        <v>4366.206353</v>
      </c>
      <c r="K100" s="36">
        <f t="shared" si="33"/>
        <v>5055.006501</v>
      </c>
      <c r="L100" s="36">
        <f t="shared" si="33"/>
        <v>5732.016431</v>
      </c>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4.25" customHeight="1">
      <c r="H101" s="45"/>
      <c r="I101" s="45"/>
      <c r="J101" s="45"/>
      <c r="K101" s="45"/>
      <c r="L101" s="45"/>
    </row>
    <row r="102" ht="14.25" customHeight="1">
      <c r="C102" s="13" t="s">
        <v>270</v>
      </c>
      <c r="H102" s="65">
        <f t="shared" ref="H102:L102" si="34">+H$97/H94</f>
        <v>0.002516129032</v>
      </c>
      <c r="I102" s="65">
        <f t="shared" si="34"/>
        <v>0.0028125</v>
      </c>
      <c r="J102" s="65">
        <f t="shared" si="34"/>
        <v>0.002892857143</v>
      </c>
      <c r="K102" s="65">
        <f t="shared" si="34"/>
        <v>0.002925</v>
      </c>
      <c r="L102" s="65">
        <f t="shared" si="34"/>
        <v>0.002942307692</v>
      </c>
    </row>
    <row r="103" ht="14.25" customHeight="1">
      <c r="C103" s="13" t="s">
        <v>271</v>
      </c>
      <c r="H103" s="65">
        <f t="shared" ref="H103:L103" si="35">+H$97/H95</f>
        <v>0.06290322581</v>
      </c>
      <c r="I103" s="65">
        <f t="shared" si="35"/>
        <v>0.0703125</v>
      </c>
      <c r="J103" s="65">
        <f t="shared" si="35"/>
        <v>0.07232142857</v>
      </c>
      <c r="K103" s="65">
        <f t="shared" si="35"/>
        <v>0.073125</v>
      </c>
      <c r="L103" s="65">
        <f t="shared" si="35"/>
        <v>0.07355769231</v>
      </c>
    </row>
    <row r="104" ht="14.25" customHeight="1">
      <c r="C104" s="13" t="s">
        <v>272</v>
      </c>
      <c r="H104" s="65">
        <f t="shared" ref="H104:L104" si="36">+H$97/H96</f>
        <v>0.1258064516</v>
      </c>
      <c r="I104" s="65">
        <f t="shared" si="36"/>
        <v>0.140625</v>
      </c>
      <c r="J104" s="65">
        <f t="shared" si="36"/>
        <v>0.1446428571</v>
      </c>
      <c r="K104" s="65">
        <f t="shared" si="36"/>
        <v>0.14625</v>
      </c>
      <c r="L104" s="65">
        <f t="shared" si="36"/>
        <v>0.1471153846</v>
      </c>
    </row>
    <row r="105" ht="14.25" customHeight="1">
      <c r="H105" s="65"/>
      <c r="I105" s="65"/>
      <c r="J105" s="65"/>
      <c r="K105" s="65"/>
      <c r="L105" s="65"/>
    </row>
    <row r="106" ht="14.25" customHeight="1">
      <c r="C106" s="13" t="s">
        <v>273</v>
      </c>
      <c r="H106" s="45"/>
      <c r="I106" s="45"/>
      <c r="J106" s="45"/>
      <c r="K106" s="45"/>
      <c r="L106" s="45"/>
    </row>
    <row r="107" ht="14.25" customHeight="1">
      <c r="D107" s="13" t="str">
        <f t="shared" ref="D107:D109" si="37">+D89</f>
        <v>B2B - Small Business</v>
      </c>
      <c r="H107" s="177"/>
      <c r="I107" s="163">
        <f>+Model!AC264/Model!$R$264</f>
        <v>0.6567621562</v>
      </c>
      <c r="J107" s="163">
        <f>+Model!AP264/Model!$R$264</f>
        <v>0.4208523691</v>
      </c>
      <c r="K107" s="163">
        <f>+Model!BB264/Model!$R$264</f>
        <v>0.2950298294</v>
      </c>
      <c r="L107" s="163">
        <f>+Model!BN264/Model!$R$264</f>
        <v>0.217731526</v>
      </c>
    </row>
    <row r="108" ht="14.25" customHeight="1">
      <c r="D108" s="13" t="str">
        <f t="shared" si="37"/>
        <v>B2B - Mid-Market</v>
      </c>
      <c r="H108" s="177"/>
      <c r="I108" s="163">
        <f>+Model!AC331/Model!$R$331</f>
        <v>0.6567621562</v>
      </c>
      <c r="J108" s="163">
        <f>+Model!AP331/Model!$R$331</f>
        <v>0.4208523691</v>
      </c>
      <c r="K108" s="163">
        <f>+Model!BB331/Model!$R$331</f>
        <v>0.2950298294</v>
      </c>
      <c r="L108" s="163">
        <f>+Model!BN331/Model!$R$331</f>
        <v>0.217731526</v>
      </c>
    </row>
    <row r="109" ht="14.25" customHeight="1">
      <c r="D109" s="13" t="str">
        <f t="shared" si="37"/>
        <v>B2B - Enterprise</v>
      </c>
      <c r="H109" s="177"/>
      <c r="I109" s="163">
        <f>+Model!AC398/Model!$R$398</f>
        <v>0.6567621562</v>
      </c>
      <c r="J109" s="163">
        <f>+Model!AP398/Model!$R$398</f>
        <v>0.4208523691</v>
      </c>
      <c r="K109" s="163">
        <f>+Model!BB398/Model!$R$398</f>
        <v>0.2950298294</v>
      </c>
      <c r="L109" s="163">
        <f>+Model!BN398/Model!$R$398</f>
        <v>0.217731526</v>
      </c>
    </row>
    <row r="110" ht="14.25" customHeight="1">
      <c r="I110" s="57"/>
      <c r="J110" s="57"/>
      <c r="K110" s="57"/>
      <c r="L110" s="57"/>
    </row>
    <row r="111" ht="14.25" customHeight="1">
      <c r="B111" s="11" t="s">
        <v>274</v>
      </c>
    </row>
    <row r="112" ht="14.25" customHeight="1">
      <c r="B112" s="11"/>
      <c r="C112" s="13" t="s">
        <v>275</v>
      </c>
      <c r="H112" s="57"/>
      <c r="I112" s="57"/>
      <c r="J112" s="57"/>
      <c r="K112" s="57"/>
      <c r="L112" s="57"/>
    </row>
    <row r="113" ht="14.25" customHeight="1">
      <c r="B113" s="11"/>
      <c r="D113" s="13" t="s">
        <v>276</v>
      </c>
      <c r="H113" s="43">
        <f t="shared" ref="H113:L113" si="38">+H67</f>
        <v>427.6856753</v>
      </c>
      <c r="I113" s="43">
        <f t="shared" si="38"/>
        <v>1163.691006</v>
      </c>
      <c r="J113" s="43">
        <f t="shared" si="38"/>
        <v>2377.755483</v>
      </c>
      <c r="K113" s="43">
        <f t="shared" si="38"/>
        <v>3972.933044</v>
      </c>
      <c r="L113" s="43">
        <f t="shared" si="38"/>
        <v>5920.901261</v>
      </c>
    </row>
    <row r="114" ht="14.25" customHeight="1">
      <c r="B114" s="11"/>
      <c r="D114" s="13" t="s">
        <v>277</v>
      </c>
      <c r="H114" s="68">
        <f t="shared" ref="H114:L114" si="39">+H97</f>
        <v>78</v>
      </c>
      <c r="I114" s="68">
        <f t="shared" si="39"/>
        <v>270</v>
      </c>
      <c r="J114" s="68">
        <f t="shared" si="39"/>
        <v>486</v>
      </c>
      <c r="K114" s="68">
        <f t="shared" si="39"/>
        <v>702</v>
      </c>
      <c r="L114" s="68">
        <f t="shared" si="39"/>
        <v>918</v>
      </c>
    </row>
    <row r="115" ht="14.25" customHeight="1">
      <c r="B115" s="11"/>
      <c r="C115" s="13" t="s">
        <v>275</v>
      </c>
      <c r="H115" s="43">
        <f t="shared" ref="H115:L115" si="40">+H114+H113</f>
        <v>505.6856753</v>
      </c>
      <c r="I115" s="43">
        <f t="shared" si="40"/>
        <v>1433.691006</v>
      </c>
      <c r="J115" s="43">
        <f t="shared" si="40"/>
        <v>2863.755483</v>
      </c>
      <c r="K115" s="43">
        <f t="shared" si="40"/>
        <v>4674.933044</v>
      </c>
      <c r="L115" s="43">
        <f t="shared" si="40"/>
        <v>6838.901261</v>
      </c>
    </row>
    <row r="116" ht="14.25" customHeight="1">
      <c r="B116" s="11"/>
      <c r="H116" s="43"/>
      <c r="I116" s="43"/>
      <c r="J116" s="43"/>
      <c r="K116" s="43"/>
      <c r="L116" s="43"/>
    </row>
    <row r="117" ht="14.25" customHeight="1">
      <c r="B117" s="11"/>
      <c r="C117" s="13" t="s">
        <v>278</v>
      </c>
    </row>
    <row r="118" ht="14.25" customHeight="1">
      <c r="B118" s="11"/>
      <c r="D118" s="13" t="s">
        <v>243</v>
      </c>
      <c r="H118" s="57">
        <f t="shared" ref="H118:L118" si="41">+H18</f>
        <v>106921.4188</v>
      </c>
      <c r="I118" s="57">
        <f t="shared" si="41"/>
        <v>292377.3653</v>
      </c>
      <c r="J118" s="57">
        <f t="shared" si="41"/>
        <v>600383.2596</v>
      </c>
      <c r="K118" s="57">
        <f t="shared" si="41"/>
        <v>1008131.76</v>
      </c>
      <c r="L118" s="57">
        <f t="shared" si="41"/>
        <v>1509829.822</v>
      </c>
    </row>
    <row r="119" ht="14.25" customHeight="1">
      <c r="B119" s="11"/>
      <c r="D119" s="13" t="s">
        <v>279</v>
      </c>
      <c r="H119" s="66">
        <f t="shared" ref="H119:L119" si="42">+H17</f>
        <v>26009.75463</v>
      </c>
      <c r="I119" s="66">
        <f t="shared" si="42"/>
        <v>246686.2983</v>
      </c>
      <c r="J119" s="66">
        <f t="shared" si="42"/>
        <v>682809.6209</v>
      </c>
      <c r="K119" s="66">
        <f t="shared" si="42"/>
        <v>1218427.064</v>
      </c>
      <c r="L119" s="66">
        <f t="shared" si="42"/>
        <v>1898991.084</v>
      </c>
    </row>
    <row r="120" ht="14.25" customHeight="1">
      <c r="B120" s="11"/>
      <c r="D120" s="13" t="s">
        <v>280</v>
      </c>
      <c r="H120" s="66">
        <f>+SUMIF('Non-Sales Compensation'!$I$3:$BP$3,'Annual Summary'!H$6,'Non-Sales Compensation'!$I$56:$BP$56)</f>
        <v>75833.33333</v>
      </c>
      <c r="I120" s="66">
        <f>+SUMIF('Non-Sales Compensation'!$I$3:$BP$3,'Annual Summary'!I$6,'Non-Sales Compensation'!$I$56:$BP$56)</f>
        <v>297916.6667</v>
      </c>
      <c r="J120" s="66">
        <f>+SUMIF('Non-Sales Compensation'!$I$3:$BP$3,'Annual Summary'!J$6,'Non-Sales Compensation'!$I$56:$BP$56)</f>
        <v>436500</v>
      </c>
      <c r="K120" s="66">
        <f>+SUMIF('Non-Sales Compensation'!$I$3:$BP$3,'Annual Summary'!K$6,'Non-Sales Compensation'!$I$56:$BP$56)</f>
        <v>565500</v>
      </c>
      <c r="L120" s="66">
        <f>+SUMIF('Non-Sales Compensation'!$I$3:$BP$3,'Annual Summary'!L$6,'Non-Sales Compensation'!$I$56:$BP$56)</f>
        <v>609000</v>
      </c>
    </row>
    <row r="121" ht="14.25" customHeight="1">
      <c r="B121" s="11"/>
      <c r="D121" s="13" t="s">
        <v>281</v>
      </c>
      <c r="H121" s="67">
        <f>+SUMIF(Model!$G$4:$BN$4,'Annual Summary'!H$6,Model!$G$520:$BN$520)</f>
        <v>175000</v>
      </c>
      <c r="I121" s="67">
        <f>+SUMIF(Model!$G$4:$BN$4,'Annual Summary'!I$6,Model!$G$520:$BN$520)</f>
        <v>306250</v>
      </c>
      <c r="J121" s="67">
        <f>+SUMIF(Model!$G$4:$BN$4,'Annual Summary'!J$6,Model!$G$520:$BN$520)</f>
        <v>535937.5</v>
      </c>
      <c r="K121" s="67">
        <f>+SUMIF(Model!$G$4:$BN$4,'Annual Summary'!K$6,Model!$G$520:$BN$520)</f>
        <v>937890.625</v>
      </c>
      <c r="L121" s="67">
        <f>+SUMIF(Model!$G$4:$BN$4,'Annual Summary'!L$6,Model!$G$520:$BN$520)</f>
        <v>1641308.594</v>
      </c>
    </row>
    <row r="122" ht="14.25" customHeight="1">
      <c r="B122" s="11"/>
      <c r="C122" s="13" t="str">
        <f>+C117</f>
        <v>Total Marketing/Ad/BD Spend</v>
      </c>
      <c r="H122" s="57">
        <f t="shared" ref="H122:L122" si="43">SUM(H118:H121)</f>
        <v>383764.5068</v>
      </c>
      <c r="I122" s="57">
        <f t="shared" si="43"/>
        <v>1143230.33</v>
      </c>
      <c r="J122" s="57">
        <f t="shared" si="43"/>
        <v>2255630.38</v>
      </c>
      <c r="K122" s="57">
        <f t="shared" si="43"/>
        <v>3729949.449</v>
      </c>
      <c r="L122" s="57">
        <f t="shared" si="43"/>
        <v>5659129.499</v>
      </c>
    </row>
    <row r="123" ht="14.25" customHeight="1"/>
    <row r="124" ht="14.25" customHeight="1">
      <c r="C124" s="13" t="s">
        <v>282</v>
      </c>
      <c r="H124" s="57">
        <f t="shared" ref="H124:L124" si="44">+H122/H115</f>
        <v>758.8993035</v>
      </c>
      <c r="I124" s="57">
        <f t="shared" si="44"/>
        <v>797.4035725</v>
      </c>
      <c r="J124" s="57">
        <f t="shared" si="44"/>
        <v>787.6476862</v>
      </c>
      <c r="K124" s="57">
        <f t="shared" si="44"/>
        <v>797.8615765</v>
      </c>
      <c r="L124" s="57">
        <f t="shared" si="44"/>
        <v>827.4910373</v>
      </c>
    </row>
    <row r="125" ht="14.25" customHeight="1"/>
    <row r="126" ht="14.25" customHeight="1">
      <c r="A126" s="11" t="s">
        <v>283</v>
      </c>
      <c r="H126" s="178" t="s">
        <v>284</v>
      </c>
      <c r="I126" s="178" t="s">
        <v>285</v>
      </c>
      <c r="J126" s="178" t="s">
        <v>286</v>
      </c>
      <c r="K126" s="178" t="s">
        <v>287</v>
      </c>
    </row>
    <row r="127" ht="14.25" customHeight="1">
      <c r="C127" s="13" t="s">
        <v>288</v>
      </c>
      <c r="H127" s="70" t="s">
        <v>116</v>
      </c>
      <c r="I127" s="70" t="s">
        <v>116</v>
      </c>
      <c r="J127" s="70" t="s">
        <v>116</v>
      </c>
      <c r="K127" s="179"/>
    </row>
    <row r="128" ht="14.25" customHeight="1">
      <c r="C128" s="13" t="s">
        <v>289</v>
      </c>
      <c r="H128" s="180">
        <f>+Assumptions!I184</f>
        <v>1500000</v>
      </c>
      <c r="I128" s="180">
        <f>+Assumptions!I185</f>
        <v>10500000</v>
      </c>
      <c r="J128" s="181">
        <f>+H128+I128</f>
        <v>12000000</v>
      </c>
      <c r="K128" s="179">
        <f>+H128/J128</f>
        <v>0.125</v>
      </c>
    </row>
    <row r="129" ht="14.25" customHeight="1"/>
    <row r="130" ht="14.25" customHeight="1">
      <c r="F130" s="165" t="s">
        <v>290</v>
      </c>
      <c r="G130" s="165"/>
      <c r="H130" s="165" t="s">
        <v>290</v>
      </c>
    </row>
    <row r="131" ht="14.25" customHeight="1">
      <c r="F131" s="178" t="s">
        <v>288</v>
      </c>
      <c r="G131" s="178"/>
      <c r="H131" s="178" t="s">
        <v>289</v>
      </c>
    </row>
    <row r="132" ht="14.25" customHeight="1">
      <c r="C132" s="13" t="s">
        <v>288</v>
      </c>
      <c r="F132" s="48">
        <v>1.0</v>
      </c>
      <c r="G132" s="48"/>
      <c r="H132" s="48">
        <f>+F132-H133</f>
        <v>0.875</v>
      </c>
    </row>
    <row r="133" ht="14.25" customHeight="1">
      <c r="C133" s="13" t="s">
        <v>289</v>
      </c>
      <c r="F133" s="182">
        <v>0.0</v>
      </c>
      <c r="G133" s="182"/>
      <c r="H133" s="182">
        <f>+K128</f>
        <v>0.125</v>
      </c>
    </row>
    <row r="134" ht="14.25" customHeight="1">
      <c r="D134" s="13" t="s">
        <v>135</v>
      </c>
      <c r="F134" s="48">
        <f>+SUM(F132:F133)</f>
        <v>1</v>
      </c>
      <c r="G134" s="48"/>
      <c r="H134" s="48">
        <f>+SUM(H132:H133)</f>
        <v>1</v>
      </c>
    </row>
    <row r="135" ht="14.25" customHeight="1"/>
    <row r="136" ht="14.25" customHeight="1">
      <c r="B136" s="13" t="s">
        <v>291</v>
      </c>
    </row>
    <row r="137" ht="14.25" customHeight="1">
      <c r="C137" s="13" t="s">
        <v>292</v>
      </c>
      <c r="H137" s="57">
        <f>+-SUMIF(Model!$G$4:$BN$4,'Annual Summary'!H6,Model!$G$566:$BN$566)</f>
        <v>0</v>
      </c>
      <c r="I137" s="57">
        <f>+-SUMIF(Model!$G$4:$BN$4,'Annual Summary'!I6,Model!$G$566:$BN$566)</f>
        <v>39247.4536</v>
      </c>
      <c r="J137" s="57">
        <f>+-SUMIF(Model!$G$4:$BN$4,'Annual Summary'!J6,Model!$G$566:$BN$566)</f>
        <v>353465.4664</v>
      </c>
      <c r="K137" s="57">
        <f>+-SUMIF(Model!$G$4:$BN$4,'Annual Summary'!K6,Model!$G$566:$BN$566)</f>
        <v>923204.9402</v>
      </c>
      <c r="L137" s="57">
        <f>+-SUMIF(Model!$G$4:$BN$4,'Annual Summary'!L6,Model!$G$566:$BN$566)</f>
        <v>1820437.303</v>
      </c>
    </row>
    <row r="138" ht="14.25" customHeight="1">
      <c r="C138" s="13" t="s">
        <v>293</v>
      </c>
      <c r="H138" s="57">
        <f t="shared" ref="H138:L138" si="45">+H137*$H$133</f>
        <v>0</v>
      </c>
      <c r="I138" s="57">
        <f t="shared" si="45"/>
        <v>4905.9317</v>
      </c>
      <c r="J138" s="57">
        <f t="shared" si="45"/>
        <v>44183.1833</v>
      </c>
      <c r="K138" s="57">
        <f t="shared" si="45"/>
        <v>115400.6175</v>
      </c>
      <c r="L138" s="57">
        <f t="shared" si="45"/>
        <v>227554.6629</v>
      </c>
    </row>
    <row r="139" ht="14.25" customHeight="1">
      <c r="C139" s="13" t="s">
        <v>294</v>
      </c>
    </row>
    <row r="140" ht="14.25" customHeight="1">
      <c r="D140" s="13" t="s">
        <v>110</v>
      </c>
      <c r="L140" s="57">
        <f>+L25</f>
        <v>22581500.61</v>
      </c>
    </row>
    <row r="141" ht="14.25" customHeight="1">
      <c r="D141" s="13" t="s">
        <v>208</v>
      </c>
      <c r="L141" s="183">
        <f>+Assumptions!I188</f>
        <v>7</v>
      </c>
    </row>
    <row r="142" ht="14.25" customHeight="1">
      <c r="D142" s="13" t="s">
        <v>295</v>
      </c>
      <c r="L142" s="57">
        <f>+L140*L141</f>
        <v>158070504.3</v>
      </c>
    </row>
    <row r="143" ht="14.25" customHeight="1">
      <c r="D143" s="13" t="s">
        <v>296</v>
      </c>
      <c r="L143" s="66">
        <v>0.0</v>
      </c>
    </row>
    <row r="144" ht="14.25" customHeight="1">
      <c r="D144" s="13" t="s">
        <v>297</v>
      </c>
      <c r="L144" s="66">
        <f>+-L142*0.02</f>
        <v>-3161410.086</v>
      </c>
    </row>
    <row r="145" ht="14.25" customHeight="1">
      <c r="D145" s="13" t="s">
        <v>298</v>
      </c>
      <c r="L145" s="171">
        <f>+Model!BN567</f>
        <v>30239512.11</v>
      </c>
    </row>
    <row r="146" ht="14.25" customHeight="1">
      <c r="D146" s="13" t="s">
        <v>299</v>
      </c>
      <c r="L146" s="57">
        <f>+L142+L143+L145+L144</f>
        <v>185148606.3</v>
      </c>
    </row>
    <row r="147" ht="14.25" customHeight="1">
      <c r="D147" s="13" t="s">
        <v>300</v>
      </c>
      <c r="L147" s="57">
        <f>+L146*H133</f>
        <v>23143575.79</v>
      </c>
    </row>
    <row r="148" ht="14.25" customHeight="1"/>
    <row r="149" ht="14.25" customHeight="1">
      <c r="C149" s="13" t="s">
        <v>301</v>
      </c>
      <c r="F149" s="169">
        <f>+-Assumptions!I184</f>
        <v>-1500000</v>
      </c>
      <c r="G149" s="169"/>
    </row>
    <row r="150" ht="14.25" customHeight="1">
      <c r="C150" s="13" t="s">
        <v>302</v>
      </c>
      <c r="F150" s="57">
        <f>+F149+F147+F138</f>
        <v>-1500000</v>
      </c>
      <c r="G150" s="57"/>
      <c r="H150" s="57">
        <f t="shared" ref="H150:L150" si="46">+H149+H147+H138</f>
        <v>0</v>
      </c>
      <c r="I150" s="57">
        <f t="shared" si="46"/>
        <v>4905.9317</v>
      </c>
      <c r="J150" s="57">
        <f t="shared" si="46"/>
        <v>44183.1833</v>
      </c>
      <c r="K150" s="57">
        <f t="shared" si="46"/>
        <v>115400.6175</v>
      </c>
      <c r="L150" s="57">
        <f t="shared" si="46"/>
        <v>23371130.45</v>
      </c>
    </row>
    <row r="151" ht="14.25" customHeight="1"/>
    <row r="152" ht="14.25" customHeight="1">
      <c r="C152" s="11" t="s">
        <v>8</v>
      </c>
      <c r="D152" s="11"/>
      <c r="E152" s="11"/>
      <c r="F152" s="34">
        <f>+IRR(F150:L150)</f>
        <v>0.7371754985</v>
      </c>
      <c r="G152" s="34"/>
    </row>
    <row r="153" ht="14.25" customHeight="1">
      <c r="C153" s="11" t="s">
        <v>303</v>
      </c>
      <c r="F153" s="61">
        <f>+SUM(H150:L150)/-F150</f>
        <v>15.69041346</v>
      </c>
      <c r="G153" s="61"/>
    </row>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N4:Q4"/>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5.0" topLeftCell="F6" activePane="bottomRight" state="frozen"/>
      <selection activeCell="F1" sqref="F1" pane="topRight"/>
      <selection activeCell="A6" sqref="A6" pane="bottomLeft"/>
      <selection activeCell="F6" sqref="F6" pane="bottomRight"/>
    </sheetView>
  </sheetViews>
  <sheetFormatPr customHeight="1" defaultColWidth="14.43" defaultRowHeight="15.0"/>
  <cols>
    <col customWidth="1" min="1" max="4" width="1.0"/>
    <col customWidth="1" min="5" max="5" width="48.29"/>
    <col customWidth="1" min="6" max="6" width="10.57"/>
    <col customWidth="1" min="7" max="66" width="12.29"/>
    <col customWidth="1" min="67" max="162" width="8.71"/>
  </cols>
  <sheetData>
    <row r="1" ht="14.25" customHeight="1">
      <c r="A1" s="5" t="s">
        <v>304</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row>
    <row r="2" ht="14.25" customHeight="1">
      <c r="A2" s="9" t="s">
        <v>5</v>
      </c>
    </row>
    <row r="3" ht="6.0" customHeight="1"/>
    <row r="4" ht="14.25" customHeight="1">
      <c r="G4" s="184">
        <f t="shared" ref="G4:BN4" si="1">+YEAR(G5)</f>
        <v>2026</v>
      </c>
      <c r="H4" s="184">
        <f t="shared" si="1"/>
        <v>2026</v>
      </c>
      <c r="I4" s="184">
        <f t="shared" si="1"/>
        <v>2026</v>
      </c>
      <c r="J4" s="184">
        <f t="shared" si="1"/>
        <v>2026</v>
      </c>
      <c r="K4" s="184">
        <f t="shared" si="1"/>
        <v>2026</v>
      </c>
      <c r="L4" s="184">
        <f t="shared" si="1"/>
        <v>2026</v>
      </c>
      <c r="M4" s="184">
        <f t="shared" si="1"/>
        <v>2026</v>
      </c>
      <c r="N4" s="184">
        <f t="shared" si="1"/>
        <v>2026</v>
      </c>
      <c r="O4" s="184">
        <f t="shared" si="1"/>
        <v>2026</v>
      </c>
      <c r="P4" s="184">
        <f t="shared" si="1"/>
        <v>2026</v>
      </c>
      <c r="Q4" s="184">
        <f t="shared" si="1"/>
        <v>2026</v>
      </c>
      <c r="R4" s="184">
        <f t="shared" si="1"/>
        <v>2026</v>
      </c>
      <c r="S4" s="184">
        <f t="shared" si="1"/>
        <v>2027</v>
      </c>
      <c r="T4" s="184">
        <f t="shared" si="1"/>
        <v>2027</v>
      </c>
      <c r="U4" s="184">
        <f t="shared" si="1"/>
        <v>2027</v>
      </c>
      <c r="V4" s="184">
        <f t="shared" si="1"/>
        <v>2027</v>
      </c>
      <c r="W4" s="184">
        <f t="shared" si="1"/>
        <v>2027</v>
      </c>
      <c r="X4" s="184">
        <f t="shared" si="1"/>
        <v>2027</v>
      </c>
      <c r="Y4" s="184">
        <f t="shared" si="1"/>
        <v>2027</v>
      </c>
      <c r="Z4" s="184">
        <f t="shared" si="1"/>
        <v>2027</v>
      </c>
      <c r="AA4" s="184">
        <f t="shared" si="1"/>
        <v>2027</v>
      </c>
      <c r="AB4" s="184">
        <f t="shared" si="1"/>
        <v>2027</v>
      </c>
      <c r="AC4" s="184">
        <f t="shared" si="1"/>
        <v>2027</v>
      </c>
      <c r="AD4" s="184">
        <f t="shared" si="1"/>
        <v>2027</v>
      </c>
      <c r="AE4" s="184">
        <f t="shared" si="1"/>
        <v>2028</v>
      </c>
      <c r="AF4" s="184">
        <f t="shared" si="1"/>
        <v>2028</v>
      </c>
      <c r="AG4" s="184">
        <f t="shared" si="1"/>
        <v>2028</v>
      </c>
      <c r="AH4" s="184">
        <f t="shared" si="1"/>
        <v>2028</v>
      </c>
      <c r="AI4" s="184">
        <f t="shared" si="1"/>
        <v>2028</v>
      </c>
      <c r="AJ4" s="184">
        <f t="shared" si="1"/>
        <v>2028</v>
      </c>
      <c r="AK4" s="184">
        <f t="shared" si="1"/>
        <v>2028</v>
      </c>
      <c r="AL4" s="184">
        <f t="shared" si="1"/>
        <v>2028</v>
      </c>
      <c r="AM4" s="184">
        <f t="shared" si="1"/>
        <v>2028</v>
      </c>
      <c r="AN4" s="184">
        <f t="shared" si="1"/>
        <v>2028</v>
      </c>
      <c r="AO4" s="184">
        <f t="shared" si="1"/>
        <v>2028</v>
      </c>
      <c r="AP4" s="184">
        <f t="shared" si="1"/>
        <v>2028</v>
      </c>
      <c r="AQ4" s="184">
        <f t="shared" si="1"/>
        <v>2029</v>
      </c>
      <c r="AR4" s="184">
        <f t="shared" si="1"/>
        <v>2029</v>
      </c>
      <c r="AS4" s="184">
        <f t="shared" si="1"/>
        <v>2029</v>
      </c>
      <c r="AT4" s="184">
        <f t="shared" si="1"/>
        <v>2029</v>
      </c>
      <c r="AU4" s="184">
        <f t="shared" si="1"/>
        <v>2029</v>
      </c>
      <c r="AV4" s="184">
        <f t="shared" si="1"/>
        <v>2029</v>
      </c>
      <c r="AW4" s="184">
        <f t="shared" si="1"/>
        <v>2029</v>
      </c>
      <c r="AX4" s="184">
        <f t="shared" si="1"/>
        <v>2029</v>
      </c>
      <c r="AY4" s="184">
        <f t="shared" si="1"/>
        <v>2029</v>
      </c>
      <c r="AZ4" s="184">
        <f t="shared" si="1"/>
        <v>2029</v>
      </c>
      <c r="BA4" s="184">
        <f t="shared" si="1"/>
        <v>2029</v>
      </c>
      <c r="BB4" s="184">
        <f t="shared" si="1"/>
        <v>2029</v>
      </c>
      <c r="BC4" s="184">
        <f t="shared" si="1"/>
        <v>2030</v>
      </c>
      <c r="BD4" s="184">
        <f t="shared" si="1"/>
        <v>2030</v>
      </c>
      <c r="BE4" s="184">
        <f t="shared" si="1"/>
        <v>2030</v>
      </c>
      <c r="BF4" s="184">
        <f t="shared" si="1"/>
        <v>2030</v>
      </c>
      <c r="BG4" s="184">
        <f t="shared" si="1"/>
        <v>2030</v>
      </c>
      <c r="BH4" s="184">
        <f t="shared" si="1"/>
        <v>2030</v>
      </c>
      <c r="BI4" s="184">
        <f t="shared" si="1"/>
        <v>2030</v>
      </c>
      <c r="BJ4" s="184">
        <f t="shared" si="1"/>
        <v>2030</v>
      </c>
      <c r="BK4" s="184">
        <f t="shared" si="1"/>
        <v>2030</v>
      </c>
      <c r="BL4" s="184">
        <f t="shared" si="1"/>
        <v>2030</v>
      </c>
      <c r="BM4" s="184">
        <f t="shared" si="1"/>
        <v>2030</v>
      </c>
      <c r="BN4" s="184">
        <f t="shared" si="1"/>
        <v>2030</v>
      </c>
      <c r="BO4" s="49"/>
    </row>
    <row r="5" ht="14.25" customHeight="1">
      <c r="G5" s="185">
        <v>46023.0</v>
      </c>
      <c r="H5" s="185">
        <f t="shared" ref="H5:BN5" si="2">+EDATE(G5,1)</f>
        <v>46054</v>
      </c>
      <c r="I5" s="185">
        <f t="shared" si="2"/>
        <v>46082</v>
      </c>
      <c r="J5" s="185">
        <f t="shared" si="2"/>
        <v>46113</v>
      </c>
      <c r="K5" s="185">
        <f t="shared" si="2"/>
        <v>46143</v>
      </c>
      <c r="L5" s="185">
        <f t="shared" si="2"/>
        <v>46174</v>
      </c>
      <c r="M5" s="185">
        <f t="shared" si="2"/>
        <v>46204</v>
      </c>
      <c r="N5" s="185">
        <f t="shared" si="2"/>
        <v>46235</v>
      </c>
      <c r="O5" s="185">
        <f t="shared" si="2"/>
        <v>46266</v>
      </c>
      <c r="P5" s="185">
        <f t="shared" si="2"/>
        <v>46296</v>
      </c>
      <c r="Q5" s="185">
        <f t="shared" si="2"/>
        <v>46327</v>
      </c>
      <c r="R5" s="185">
        <f t="shared" si="2"/>
        <v>46357</v>
      </c>
      <c r="S5" s="185">
        <f t="shared" si="2"/>
        <v>46388</v>
      </c>
      <c r="T5" s="185">
        <f t="shared" si="2"/>
        <v>46419</v>
      </c>
      <c r="U5" s="185">
        <f t="shared" si="2"/>
        <v>46447</v>
      </c>
      <c r="V5" s="185">
        <f t="shared" si="2"/>
        <v>46478</v>
      </c>
      <c r="W5" s="185">
        <f t="shared" si="2"/>
        <v>46508</v>
      </c>
      <c r="X5" s="185">
        <f t="shared" si="2"/>
        <v>46539</v>
      </c>
      <c r="Y5" s="185">
        <f t="shared" si="2"/>
        <v>46569</v>
      </c>
      <c r="Z5" s="185">
        <f t="shared" si="2"/>
        <v>46600</v>
      </c>
      <c r="AA5" s="185">
        <f t="shared" si="2"/>
        <v>46631</v>
      </c>
      <c r="AB5" s="185">
        <f t="shared" si="2"/>
        <v>46661</v>
      </c>
      <c r="AC5" s="185">
        <f t="shared" si="2"/>
        <v>46692</v>
      </c>
      <c r="AD5" s="185">
        <f t="shared" si="2"/>
        <v>46722</v>
      </c>
      <c r="AE5" s="185">
        <f t="shared" si="2"/>
        <v>46753</v>
      </c>
      <c r="AF5" s="185">
        <f t="shared" si="2"/>
        <v>46784</v>
      </c>
      <c r="AG5" s="185">
        <f t="shared" si="2"/>
        <v>46813</v>
      </c>
      <c r="AH5" s="185">
        <f t="shared" si="2"/>
        <v>46844</v>
      </c>
      <c r="AI5" s="185">
        <f t="shared" si="2"/>
        <v>46874</v>
      </c>
      <c r="AJ5" s="185">
        <f t="shared" si="2"/>
        <v>46905</v>
      </c>
      <c r="AK5" s="185">
        <f t="shared" si="2"/>
        <v>46935</v>
      </c>
      <c r="AL5" s="185">
        <f t="shared" si="2"/>
        <v>46966</v>
      </c>
      <c r="AM5" s="185">
        <f t="shared" si="2"/>
        <v>46997</v>
      </c>
      <c r="AN5" s="185">
        <f t="shared" si="2"/>
        <v>47027</v>
      </c>
      <c r="AO5" s="185">
        <f t="shared" si="2"/>
        <v>47058</v>
      </c>
      <c r="AP5" s="185">
        <f t="shared" si="2"/>
        <v>47088</v>
      </c>
      <c r="AQ5" s="185">
        <f t="shared" si="2"/>
        <v>47119</v>
      </c>
      <c r="AR5" s="185">
        <f t="shared" si="2"/>
        <v>47150</v>
      </c>
      <c r="AS5" s="185">
        <f t="shared" si="2"/>
        <v>47178</v>
      </c>
      <c r="AT5" s="185">
        <f t="shared" si="2"/>
        <v>47209</v>
      </c>
      <c r="AU5" s="185">
        <f t="shared" si="2"/>
        <v>47239</v>
      </c>
      <c r="AV5" s="185">
        <f t="shared" si="2"/>
        <v>47270</v>
      </c>
      <c r="AW5" s="185">
        <f t="shared" si="2"/>
        <v>47300</v>
      </c>
      <c r="AX5" s="185">
        <f t="shared" si="2"/>
        <v>47331</v>
      </c>
      <c r="AY5" s="185">
        <f t="shared" si="2"/>
        <v>47362</v>
      </c>
      <c r="AZ5" s="185">
        <f t="shared" si="2"/>
        <v>47392</v>
      </c>
      <c r="BA5" s="185">
        <f t="shared" si="2"/>
        <v>47423</v>
      </c>
      <c r="BB5" s="185">
        <f t="shared" si="2"/>
        <v>47453</v>
      </c>
      <c r="BC5" s="185">
        <f t="shared" si="2"/>
        <v>47484</v>
      </c>
      <c r="BD5" s="185">
        <f t="shared" si="2"/>
        <v>47515</v>
      </c>
      <c r="BE5" s="185">
        <f t="shared" si="2"/>
        <v>47543</v>
      </c>
      <c r="BF5" s="185">
        <f t="shared" si="2"/>
        <v>47574</v>
      </c>
      <c r="BG5" s="185">
        <f t="shared" si="2"/>
        <v>47604</v>
      </c>
      <c r="BH5" s="185">
        <f t="shared" si="2"/>
        <v>47635</v>
      </c>
      <c r="BI5" s="185">
        <f t="shared" si="2"/>
        <v>47665</v>
      </c>
      <c r="BJ5" s="185">
        <f t="shared" si="2"/>
        <v>47696</v>
      </c>
      <c r="BK5" s="185">
        <f t="shared" si="2"/>
        <v>47727</v>
      </c>
      <c r="BL5" s="185">
        <f t="shared" si="2"/>
        <v>47757</v>
      </c>
      <c r="BM5" s="185">
        <f t="shared" si="2"/>
        <v>47788</v>
      </c>
      <c r="BN5" s="185">
        <f t="shared" si="2"/>
        <v>47818</v>
      </c>
      <c r="BO5" s="51"/>
    </row>
    <row r="6" ht="14.25" customHeight="1">
      <c r="B6" s="11" t="s">
        <v>305</v>
      </c>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51"/>
    </row>
    <row r="7" ht="14.25" customHeight="1">
      <c r="C7" s="13" t="s">
        <v>22</v>
      </c>
      <c r="G7" s="187">
        <f>+Assumptions!I13</f>
        <v>5000</v>
      </c>
      <c r="H7" s="188">
        <f t="shared" ref="H7:BN7" si="3">+G7*(1+H8)</f>
        <v>5500</v>
      </c>
      <c r="I7" s="188">
        <f t="shared" si="3"/>
        <v>6050</v>
      </c>
      <c r="J7" s="188">
        <f t="shared" si="3"/>
        <v>6655</v>
      </c>
      <c r="K7" s="188">
        <f t="shared" si="3"/>
        <v>7320.5</v>
      </c>
      <c r="L7" s="188">
        <f t="shared" si="3"/>
        <v>8052.55</v>
      </c>
      <c r="M7" s="188">
        <f t="shared" si="3"/>
        <v>8857.805</v>
      </c>
      <c r="N7" s="188">
        <f t="shared" si="3"/>
        <v>9743.5855</v>
      </c>
      <c r="O7" s="188">
        <f t="shared" si="3"/>
        <v>10717.94405</v>
      </c>
      <c r="P7" s="188">
        <f t="shared" si="3"/>
        <v>11789.73846</v>
      </c>
      <c r="Q7" s="188">
        <f t="shared" si="3"/>
        <v>12968.7123</v>
      </c>
      <c r="R7" s="188">
        <f t="shared" si="3"/>
        <v>14265.58353</v>
      </c>
      <c r="S7" s="188">
        <f t="shared" si="3"/>
        <v>15406.83021</v>
      </c>
      <c r="T7" s="188">
        <f t="shared" si="3"/>
        <v>16639.37663</v>
      </c>
      <c r="U7" s="188">
        <f t="shared" si="3"/>
        <v>17970.52676</v>
      </c>
      <c r="V7" s="188">
        <f t="shared" si="3"/>
        <v>19408.1689</v>
      </c>
      <c r="W7" s="188">
        <f t="shared" si="3"/>
        <v>20960.82241</v>
      </c>
      <c r="X7" s="188">
        <f t="shared" si="3"/>
        <v>22637.68821</v>
      </c>
      <c r="Y7" s="188">
        <f t="shared" si="3"/>
        <v>24448.70326</v>
      </c>
      <c r="Z7" s="188">
        <f t="shared" si="3"/>
        <v>26404.59952</v>
      </c>
      <c r="AA7" s="188">
        <f t="shared" si="3"/>
        <v>28516.96749</v>
      </c>
      <c r="AB7" s="188">
        <f t="shared" si="3"/>
        <v>30798.32488</v>
      </c>
      <c r="AC7" s="188">
        <f t="shared" si="3"/>
        <v>33262.19088</v>
      </c>
      <c r="AD7" s="188">
        <f t="shared" si="3"/>
        <v>35923.16615</v>
      </c>
      <c r="AE7" s="188">
        <f t="shared" si="3"/>
        <v>37719.32445</v>
      </c>
      <c r="AF7" s="188">
        <f t="shared" si="3"/>
        <v>39605.29068</v>
      </c>
      <c r="AG7" s="188">
        <f t="shared" si="3"/>
        <v>41585.55521</v>
      </c>
      <c r="AH7" s="188">
        <f t="shared" si="3"/>
        <v>43664.83297</v>
      </c>
      <c r="AI7" s="188">
        <f t="shared" si="3"/>
        <v>45848.07462</v>
      </c>
      <c r="AJ7" s="188">
        <f t="shared" si="3"/>
        <v>48140.47835</v>
      </c>
      <c r="AK7" s="188">
        <f t="shared" si="3"/>
        <v>50547.50227</v>
      </c>
      <c r="AL7" s="188">
        <f t="shared" si="3"/>
        <v>53074.87738</v>
      </c>
      <c r="AM7" s="188">
        <f t="shared" si="3"/>
        <v>55728.62125</v>
      </c>
      <c r="AN7" s="188">
        <f t="shared" si="3"/>
        <v>58515.05231</v>
      </c>
      <c r="AO7" s="188">
        <f t="shared" si="3"/>
        <v>61440.80493</v>
      </c>
      <c r="AP7" s="188">
        <f t="shared" si="3"/>
        <v>64512.84517</v>
      </c>
      <c r="AQ7" s="188">
        <f t="shared" si="3"/>
        <v>67093.35898</v>
      </c>
      <c r="AR7" s="188">
        <f t="shared" si="3"/>
        <v>69777.09334</v>
      </c>
      <c r="AS7" s="188">
        <f t="shared" si="3"/>
        <v>72568.17707</v>
      </c>
      <c r="AT7" s="188">
        <f t="shared" si="3"/>
        <v>75470.90416</v>
      </c>
      <c r="AU7" s="188">
        <f t="shared" si="3"/>
        <v>78489.74032</v>
      </c>
      <c r="AV7" s="188">
        <f t="shared" si="3"/>
        <v>81629.32994</v>
      </c>
      <c r="AW7" s="188">
        <f t="shared" si="3"/>
        <v>84894.50313</v>
      </c>
      <c r="AX7" s="188">
        <f t="shared" si="3"/>
        <v>88290.28326</v>
      </c>
      <c r="AY7" s="188">
        <f t="shared" si="3"/>
        <v>91821.89459</v>
      </c>
      <c r="AZ7" s="188">
        <f t="shared" si="3"/>
        <v>95494.77037</v>
      </c>
      <c r="BA7" s="188">
        <f t="shared" si="3"/>
        <v>99314.56119</v>
      </c>
      <c r="BB7" s="188">
        <f t="shared" si="3"/>
        <v>103287.1436</v>
      </c>
      <c r="BC7" s="188">
        <f t="shared" si="3"/>
        <v>106385.7579</v>
      </c>
      <c r="BD7" s="188">
        <f t="shared" si="3"/>
        <v>109577.3307</v>
      </c>
      <c r="BE7" s="188">
        <f t="shared" si="3"/>
        <v>112864.6506</v>
      </c>
      <c r="BF7" s="188">
        <f t="shared" si="3"/>
        <v>116250.5901</v>
      </c>
      <c r="BG7" s="188">
        <f t="shared" si="3"/>
        <v>119738.1078</v>
      </c>
      <c r="BH7" s="188">
        <f t="shared" si="3"/>
        <v>123330.2511</v>
      </c>
      <c r="BI7" s="188">
        <f t="shared" si="3"/>
        <v>127030.1586</v>
      </c>
      <c r="BJ7" s="188">
        <f t="shared" si="3"/>
        <v>130841.0633</v>
      </c>
      <c r="BK7" s="188">
        <f t="shared" si="3"/>
        <v>134766.2952</v>
      </c>
      <c r="BL7" s="188">
        <f t="shared" si="3"/>
        <v>138809.2841</v>
      </c>
      <c r="BM7" s="188">
        <f t="shared" si="3"/>
        <v>142973.5626</v>
      </c>
      <c r="BN7" s="188">
        <f t="shared" si="3"/>
        <v>147262.7695</v>
      </c>
    </row>
    <row r="8" ht="14.25" customHeight="1">
      <c r="D8" s="13" t="s">
        <v>223</v>
      </c>
      <c r="H8" s="163">
        <f t="array" ref="H8">+INDEX(Assumptions!$L$15:$L$19,MATCH(H$4,Assumptions!$E$15:$E$19))</f>
        <v>0.1</v>
      </c>
      <c r="I8" s="163">
        <f t="array" ref="I8">+INDEX(Assumptions!$L$15:$L$19,MATCH(I4,Assumptions!$E$15:$E$19))</f>
        <v>0.1</v>
      </c>
      <c r="J8" s="163">
        <f t="array" ref="J8">+INDEX(Assumptions!$L$15:$L$19,MATCH(J4,Assumptions!$E$15:$E$19))</f>
        <v>0.1</v>
      </c>
      <c r="K8" s="163">
        <f t="array" ref="K8">+INDEX(Assumptions!$L$15:$L$19,MATCH(K4,Assumptions!$E$15:$E$19))</f>
        <v>0.1</v>
      </c>
      <c r="L8" s="163">
        <f t="array" ref="L8">+INDEX(Assumptions!$L$15:$L$19,MATCH(L4,Assumptions!$E$15:$E$19))</f>
        <v>0.1</v>
      </c>
      <c r="M8" s="163">
        <f t="array" ref="M8">+INDEX(Assumptions!$L$15:$L$19,MATCH(M4,Assumptions!$E$15:$E$19))</f>
        <v>0.1</v>
      </c>
      <c r="N8" s="163">
        <f t="array" ref="N8">+INDEX(Assumptions!$L$15:$L$19,MATCH(N4,Assumptions!$E$15:$E$19))</f>
        <v>0.1</v>
      </c>
      <c r="O8" s="163">
        <f t="array" ref="O8">+INDEX(Assumptions!$L$15:$L$19,MATCH(O4,Assumptions!$E$15:$E$19))</f>
        <v>0.1</v>
      </c>
      <c r="P8" s="163">
        <f t="array" ref="P8">+INDEX(Assumptions!$L$15:$L$19,MATCH(P4,Assumptions!$E$15:$E$19))</f>
        <v>0.1</v>
      </c>
      <c r="Q8" s="163">
        <f t="array" ref="Q8">+INDEX(Assumptions!$L$15:$L$19,MATCH(Q4,Assumptions!$E$15:$E$19))</f>
        <v>0.1</v>
      </c>
      <c r="R8" s="163">
        <f t="array" ref="R8">+INDEX(Assumptions!$L$15:$L$19,MATCH(R4,Assumptions!$E$15:$E$19))</f>
        <v>0.1</v>
      </c>
      <c r="S8" s="163">
        <f t="array" ref="S8">+INDEX(Assumptions!$L$15:$L$19,MATCH(S4,Assumptions!$E$15:$E$19))</f>
        <v>0.08</v>
      </c>
      <c r="T8" s="163">
        <f t="array" ref="T8">+INDEX(Assumptions!$L$15:$L$19,MATCH(T4,Assumptions!$E$15:$E$19))</f>
        <v>0.08</v>
      </c>
      <c r="U8" s="163">
        <f t="array" ref="U8">+INDEX(Assumptions!$L$15:$L$19,MATCH(U4,Assumptions!$E$15:$E$19))</f>
        <v>0.08</v>
      </c>
      <c r="V8" s="163">
        <f t="array" ref="V8">+INDEX(Assumptions!$L$15:$L$19,MATCH(V4,Assumptions!$E$15:$E$19))</f>
        <v>0.08</v>
      </c>
      <c r="W8" s="163">
        <f t="array" ref="W8">+INDEX(Assumptions!$L$15:$L$19,MATCH(W4,Assumptions!$E$15:$E$19))</f>
        <v>0.08</v>
      </c>
      <c r="X8" s="163">
        <f t="array" ref="X8">+INDEX(Assumptions!$L$15:$L$19,MATCH(X4,Assumptions!$E$15:$E$19))</f>
        <v>0.08</v>
      </c>
      <c r="Y8" s="163">
        <f t="array" ref="Y8">+INDEX(Assumptions!$L$15:$L$19,MATCH(Y4,Assumptions!$E$15:$E$19))</f>
        <v>0.08</v>
      </c>
      <c r="Z8" s="163">
        <f t="array" ref="Z8">+INDEX(Assumptions!$L$15:$L$19,MATCH(Z4,Assumptions!$E$15:$E$19))</f>
        <v>0.08</v>
      </c>
      <c r="AA8" s="163">
        <f t="array" ref="AA8">+INDEX(Assumptions!$L$15:$L$19,MATCH(AA4,Assumptions!$E$15:$E$19))</f>
        <v>0.08</v>
      </c>
      <c r="AB8" s="163">
        <f t="array" ref="AB8">+INDEX(Assumptions!$L$15:$L$19,MATCH(AB4,Assumptions!$E$15:$E$19))</f>
        <v>0.08</v>
      </c>
      <c r="AC8" s="163">
        <f t="array" ref="AC8">+INDEX(Assumptions!$L$15:$L$19,MATCH(AC4,Assumptions!$E$15:$E$19))</f>
        <v>0.08</v>
      </c>
      <c r="AD8" s="163">
        <f t="array" ref="AD8">+INDEX(Assumptions!$L$15:$L$19,MATCH(AD4,Assumptions!$E$15:$E$19))</f>
        <v>0.08</v>
      </c>
      <c r="AE8" s="163">
        <f t="array" ref="AE8">+INDEX(Assumptions!$L$15:$L$19,MATCH(AE4,Assumptions!$E$15:$E$19))</f>
        <v>0.05</v>
      </c>
      <c r="AF8" s="163">
        <f t="array" ref="AF8">+INDEX(Assumptions!$L$15:$L$19,MATCH(AF4,Assumptions!$E$15:$E$19))</f>
        <v>0.05</v>
      </c>
      <c r="AG8" s="163">
        <f t="array" ref="AG8">+INDEX(Assumptions!$L$15:$L$19,MATCH(AG4,Assumptions!$E$15:$E$19))</f>
        <v>0.05</v>
      </c>
      <c r="AH8" s="163">
        <f t="array" ref="AH8">+INDEX(Assumptions!$L$15:$L$19,MATCH(AH4,Assumptions!$E$15:$E$19))</f>
        <v>0.05</v>
      </c>
      <c r="AI8" s="163">
        <f t="array" ref="AI8">+INDEX(Assumptions!$L$15:$L$19,MATCH(AI4,Assumptions!$E$15:$E$19))</f>
        <v>0.05</v>
      </c>
      <c r="AJ8" s="163">
        <f t="array" ref="AJ8">+INDEX(Assumptions!$L$15:$L$19,MATCH(AJ4,Assumptions!$E$15:$E$19))</f>
        <v>0.05</v>
      </c>
      <c r="AK8" s="163">
        <f t="array" ref="AK8">+INDEX(Assumptions!$L$15:$L$19,MATCH(AK4,Assumptions!$E$15:$E$19))</f>
        <v>0.05</v>
      </c>
      <c r="AL8" s="163">
        <f t="array" ref="AL8">+INDEX(Assumptions!$L$15:$L$19,MATCH(AL4,Assumptions!$E$15:$E$19))</f>
        <v>0.05</v>
      </c>
      <c r="AM8" s="163">
        <f t="array" ref="AM8">+INDEX(Assumptions!$L$15:$L$19,MATCH(AM4,Assumptions!$E$15:$E$19))</f>
        <v>0.05</v>
      </c>
      <c r="AN8" s="163">
        <f t="array" ref="AN8">+INDEX(Assumptions!$L$15:$L$19,MATCH(AN4,Assumptions!$E$15:$E$19))</f>
        <v>0.05</v>
      </c>
      <c r="AO8" s="163">
        <f t="array" ref="AO8">+INDEX(Assumptions!$L$15:$L$19,MATCH(AO4,Assumptions!$E$15:$E$19))</f>
        <v>0.05</v>
      </c>
      <c r="AP8" s="163">
        <f t="array" ref="AP8">+INDEX(Assumptions!$L$15:$L$19,MATCH(AP4,Assumptions!$E$15:$E$19))</f>
        <v>0.05</v>
      </c>
      <c r="AQ8" s="163">
        <f t="array" ref="AQ8">+INDEX(Assumptions!$L$15:$L$19,MATCH(AQ4,Assumptions!$E$15:$E$19))</f>
        <v>0.04</v>
      </c>
      <c r="AR8" s="163">
        <f t="array" ref="AR8">+INDEX(Assumptions!$L$15:$L$19,MATCH(AR4,Assumptions!$E$15:$E$19))</f>
        <v>0.04</v>
      </c>
      <c r="AS8" s="163">
        <f t="array" ref="AS8">+INDEX(Assumptions!$L$15:$L$19,MATCH(AS4,Assumptions!$E$15:$E$19))</f>
        <v>0.04</v>
      </c>
      <c r="AT8" s="163">
        <f t="array" ref="AT8">+INDEX(Assumptions!$L$15:$L$19,MATCH(AT4,Assumptions!$E$15:$E$19))</f>
        <v>0.04</v>
      </c>
      <c r="AU8" s="163">
        <f t="array" ref="AU8">+INDEX(Assumptions!$L$15:$L$19,MATCH(AU4,Assumptions!$E$15:$E$19))</f>
        <v>0.04</v>
      </c>
      <c r="AV8" s="163">
        <f t="array" ref="AV8">+INDEX(Assumptions!$L$15:$L$19,MATCH(AV4,Assumptions!$E$15:$E$19))</f>
        <v>0.04</v>
      </c>
      <c r="AW8" s="163">
        <f t="array" ref="AW8">+INDEX(Assumptions!$L$15:$L$19,MATCH(AW4,Assumptions!$E$15:$E$19))</f>
        <v>0.04</v>
      </c>
      <c r="AX8" s="163">
        <f t="array" ref="AX8">+INDEX(Assumptions!$L$15:$L$19,MATCH(AX4,Assumptions!$E$15:$E$19))</f>
        <v>0.04</v>
      </c>
      <c r="AY8" s="163">
        <f t="array" ref="AY8">+INDEX(Assumptions!$L$15:$L$19,MATCH(AY4,Assumptions!$E$15:$E$19))</f>
        <v>0.04</v>
      </c>
      <c r="AZ8" s="163">
        <f t="array" ref="AZ8">+INDEX(Assumptions!$L$15:$L$19,MATCH(AZ4,Assumptions!$E$15:$E$19))</f>
        <v>0.04</v>
      </c>
      <c r="BA8" s="163">
        <f t="array" ref="BA8">+INDEX(Assumptions!$L$15:$L$19,MATCH(BA4,Assumptions!$E$15:$E$19))</f>
        <v>0.04</v>
      </c>
      <c r="BB8" s="163">
        <f t="array" ref="BB8">+INDEX(Assumptions!$L$15:$L$19,MATCH(BB4,Assumptions!$E$15:$E$19))</f>
        <v>0.04</v>
      </c>
      <c r="BC8" s="163">
        <f t="array" ref="BC8">+INDEX(Assumptions!$L$15:$L$19,MATCH(BC4,Assumptions!$E$15:$E$19))</f>
        <v>0.03</v>
      </c>
      <c r="BD8" s="163">
        <f t="array" ref="BD8">+INDEX(Assumptions!$L$15:$L$19,MATCH(BD4,Assumptions!$E$15:$E$19))</f>
        <v>0.03</v>
      </c>
      <c r="BE8" s="163">
        <f t="array" ref="BE8">+INDEX(Assumptions!$L$15:$L$19,MATCH(BE4,Assumptions!$E$15:$E$19))</f>
        <v>0.03</v>
      </c>
      <c r="BF8" s="163">
        <f t="array" ref="BF8">+INDEX(Assumptions!$L$15:$L$19,MATCH(BF4,Assumptions!$E$15:$E$19))</f>
        <v>0.03</v>
      </c>
      <c r="BG8" s="163">
        <f t="array" ref="BG8">+INDEX(Assumptions!$L$15:$L$19,MATCH(BG4,Assumptions!$E$15:$E$19))</f>
        <v>0.03</v>
      </c>
      <c r="BH8" s="163">
        <f t="array" ref="BH8">+INDEX(Assumptions!$L$15:$L$19,MATCH(BH4,Assumptions!$E$15:$E$19))</f>
        <v>0.03</v>
      </c>
      <c r="BI8" s="163">
        <f t="array" ref="BI8">+INDEX(Assumptions!$L$15:$L$19,MATCH(BI4,Assumptions!$E$15:$E$19))</f>
        <v>0.03</v>
      </c>
      <c r="BJ8" s="163">
        <f t="array" ref="BJ8">+INDEX(Assumptions!$L$15:$L$19,MATCH(BJ4,Assumptions!$E$15:$E$19))</f>
        <v>0.03</v>
      </c>
      <c r="BK8" s="163">
        <f t="array" ref="BK8">+INDEX(Assumptions!$L$15:$L$19,MATCH(BK4,Assumptions!$E$15:$E$19))</f>
        <v>0.03</v>
      </c>
      <c r="BL8" s="163">
        <f t="array" ref="BL8">+INDEX(Assumptions!$L$15:$L$19,MATCH(BL4,Assumptions!$E$15:$E$19))</f>
        <v>0.03</v>
      </c>
      <c r="BM8" s="163">
        <f t="array" ref="BM8">+INDEX(Assumptions!$L$15:$L$19,MATCH(BM4,Assumptions!$E$15:$E$19))</f>
        <v>0.03</v>
      </c>
      <c r="BN8" s="163">
        <f t="array" ref="BN8">+INDEX(Assumptions!$L$15:$L$19,MATCH(BN4,Assumptions!$E$15:$E$19))</f>
        <v>0.03</v>
      </c>
    </row>
    <row r="9" ht="14.25" customHeight="1">
      <c r="H9" s="45"/>
    </row>
    <row r="10" ht="14.25" customHeight="1">
      <c r="C10" s="13" t="s">
        <v>24</v>
      </c>
      <c r="G10" s="189">
        <f t="array" ref="G10">+INDEX(Assumptions!$I$21:$I$25,MATCH(G$4,Assumptions!$E$21:$E$25))</f>
        <v>50</v>
      </c>
      <c r="H10" s="189">
        <f t="array" ref="H10">+INDEX(Assumptions!$I$21:$I$25,MATCH(H$4,Assumptions!$E$21:$E$25))</f>
        <v>50</v>
      </c>
      <c r="I10" s="189">
        <f t="array" ref="I10">+INDEX(Assumptions!$I$21:$I$25,MATCH(I$4,Assumptions!$E$21:$E$25))</f>
        <v>50</v>
      </c>
      <c r="J10" s="189">
        <f t="array" ref="J10">+INDEX(Assumptions!$I$21:$I$25,MATCH(J$4,Assumptions!$E$21:$E$25))</f>
        <v>50</v>
      </c>
      <c r="K10" s="189">
        <f t="array" ref="K10">+INDEX(Assumptions!$I$21:$I$25,MATCH(K$4,Assumptions!$E$21:$E$25))</f>
        <v>50</v>
      </c>
      <c r="L10" s="189">
        <f t="array" ref="L10">+INDEX(Assumptions!$I$21:$I$25,MATCH(L$4,Assumptions!$E$21:$E$25))</f>
        <v>50</v>
      </c>
      <c r="M10" s="189">
        <f t="array" ref="M10">+INDEX(Assumptions!$I$21:$I$25,MATCH(M$4,Assumptions!$E$21:$E$25))</f>
        <v>50</v>
      </c>
      <c r="N10" s="189">
        <f t="array" ref="N10">+INDEX(Assumptions!$I$21:$I$25,MATCH(N$4,Assumptions!$E$21:$E$25))</f>
        <v>50</v>
      </c>
      <c r="O10" s="189">
        <f t="array" ref="O10">+INDEX(Assumptions!$I$21:$I$25,MATCH(O$4,Assumptions!$E$21:$E$25))</f>
        <v>50</v>
      </c>
      <c r="P10" s="189">
        <f t="array" ref="P10">+INDEX(Assumptions!$I$21:$I$25,MATCH(P$4,Assumptions!$E$21:$E$25))</f>
        <v>50</v>
      </c>
      <c r="Q10" s="189">
        <f t="array" ref="Q10">+INDEX(Assumptions!$I$21:$I$25,MATCH(Q$4,Assumptions!$E$21:$E$25))</f>
        <v>50</v>
      </c>
      <c r="R10" s="189">
        <f t="array" ref="R10">+INDEX(Assumptions!$I$21:$I$25,MATCH(R$4,Assumptions!$E$21:$E$25))</f>
        <v>50</v>
      </c>
      <c r="S10" s="189">
        <f t="array" ref="S10">+INDEX(Assumptions!$I$21:$I$25,MATCH(S$4,Assumptions!$E$21:$E$25))</f>
        <v>50.25</v>
      </c>
      <c r="T10" s="189">
        <f t="array" ref="T10">+INDEX(Assumptions!$I$21:$I$25,MATCH(T$4,Assumptions!$E$21:$E$25))</f>
        <v>50.25</v>
      </c>
      <c r="U10" s="189">
        <f t="array" ref="U10">+INDEX(Assumptions!$I$21:$I$25,MATCH(U$4,Assumptions!$E$21:$E$25))</f>
        <v>50.25</v>
      </c>
      <c r="V10" s="189">
        <f t="array" ref="V10">+INDEX(Assumptions!$I$21:$I$25,MATCH(V$4,Assumptions!$E$21:$E$25))</f>
        <v>50.25</v>
      </c>
      <c r="W10" s="189">
        <f t="array" ref="W10">+INDEX(Assumptions!$I$21:$I$25,MATCH(W$4,Assumptions!$E$21:$E$25))</f>
        <v>50.25</v>
      </c>
      <c r="X10" s="189">
        <f t="array" ref="X10">+INDEX(Assumptions!$I$21:$I$25,MATCH(X$4,Assumptions!$E$21:$E$25))</f>
        <v>50.25</v>
      </c>
      <c r="Y10" s="189">
        <f t="array" ref="Y10">+INDEX(Assumptions!$I$21:$I$25,MATCH(Y$4,Assumptions!$E$21:$E$25))</f>
        <v>50.25</v>
      </c>
      <c r="Z10" s="189">
        <f t="array" ref="Z10">+INDEX(Assumptions!$I$21:$I$25,MATCH(Z$4,Assumptions!$E$21:$E$25))</f>
        <v>50.25</v>
      </c>
      <c r="AA10" s="189">
        <f t="array" ref="AA10">+INDEX(Assumptions!$I$21:$I$25,MATCH(AA$4,Assumptions!$E$21:$E$25))</f>
        <v>50.25</v>
      </c>
      <c r="AB10" s="189">
        <f t="array" ref="AB10">+INDEX(Assumptions!$I$21:$I$25,MATCH(AB$4,Assumptions!$E$21:$E$25))</f>
        <v>50.25</v>
      </c>
      <c r="AC10" s="189">
        <f t="array" ref="AC10">+INDEX(Assumptions!$I$21:$I$25,MATCH(AC$4,Assumptions!$E$21:$E$25))</f>
        <v>50.25</v>
      </c>
      <c r="AD10" s="189">
        <f t="array" ref="AD10">+INDEX(Assumptions!$I$21:$I$25,MATCH(AD$4,Assumptions!$E$21:$E$25))</f>
        <v>50.25</v>
      </c>
      <c r="AE10" s="189">
        <f t="array" ref="AE10">+INDEX(Assumptions!$I$21:$I$25,MATCH(AE$4,Assumptions!$E$21:$E$25))</f>
        <v>50.5</v>
      </c>
      <c r="AF10" s="189">
        <f t="array" ref="AF10">+INDEX(Assumptions!$I$21:$I$25,MATCH(AF$4,Assumptions!$E$21:$E$25))</f>
        <v>50.5</v>
      </c>
      <c r="AG10" s="189">
        <f t="array" ref="AG10">+INDEX(Assumptions!$I$21:$I$25,MATCH(AG$4,Assumptions!$E$21:$E$25))</f>
        <v>50.5</v>
      </c>
      <c r="AH10" s="189">
        <f t="array" ref="AH10">+INDEX(Assumptions!$I$21:$I$25,MATCH(AH$4,Assumptions!$E$21:$E$25))</f>
        <v>50.5</v>
      </c>
      <c r="AI10" s="189">
        <f t="array" ref="AI10">+INDEX(Assumptions!$I$21:$I$25,MATCH(AI$4,Assumptions!$E$21:$E$25))</f>
        <v>50.5</v>
      </c>
      <c r="AJ10" s="189">
        <f t="array" ref="AJ10">+INDEX(Assumptions!$I$21:$I$25,MATCH(AJ$4,Assumptions!$E$21:$E$25))</f>
        <v>50.5</v>
      </c>
      <c r="AK10" s="189">
        <f t="array" ref="AK10">+INDEX(Assumptions!$I$21:$I$25,MATCH(AK$4,Assumptions!$E$21:$E$25))</f>
        <v>50.5</v>
      </c>
      <c r="AL10" s="189">
        <f t="array" ref="AL10">+INDEX(Assumptions!$I$21:$I$25,MATCH(AL$4,Assumptions!$E$21:$E$25))</f>
        <v>50.5</v>
      </c>
      <c r="AM10" s="189">
        <f t="array" ref="AM10">+INDEX(Assumptions!$I$21:$I$25,MATCH(AM$4,Assumptions!$E$21:$E$25))</f>
        <v>50.5</v>
      </c>
      <c r="AN10" s="189">
        <f t="array" ref="AN10">+INDEX(Assumptions!$I$21:$I$25,MATCH(AN$4,Assumptions!$E$21:$E$25))</f>
        <v>50.5</v>
      </c>
      <c r="AO10" s="189">
        <f t="array" ref="AO10">+INDEX(Assumptions!$I$21:$I$25,MATCH(AO$4,Assumptions!$E$21:$E$25))</f>
        <v>50.5</v>
      </c>
      <c r="AP10" s="189">
        <f t="array" ref="AP10">+INDEX(Assumptions!$I$21:$I$25,MATCH(AP$4,Assumptions!$E$21:$E$25))</f>
        <v>50.5</v>
      </c>
      <c r="AQ10" s="189">
        <f t="array" ref="AQ10">+INDEX(Assumptions!$I$21:$I$25,MATCH(AQ$4,Assumptions!$E$21:$E$25))</f>
        <v>50.75</v>
      </c>
      <c r="AR10" s="189">
        <f t="array" ref="AR10">+INDEX(Assumptions!$I$21:$I$25,MATCH(AR$4,Assumptions!$E$21:$E$25))</f>
        <v>50.75</v>
      </c>
      <c r="AS10" s="189">
        <f t="array" ref="AS10">+INDEX(Assumptions!$I$21:$I$25,MATCH(AS$4,Assumptions!$E$21:$E$25))</f>
        <v>50.75</v>
      </c>
      <c r="AT10" s="189">
        <f t="array" ref="AT10">+INDEX(Assumptions!$I$21:$I$25,MATCH(AT$4,Assumptions!$E$21:$E$25))</f>
        <v>50.75</v>
      </c>
      <c r="AU10" s="189">
        <f t="array" ref="AU10">+INDEX(Assumptions!$I$21:$I$25,MATCH(AU$4,Assumptions!$E$21:$E$25))</f>
        <v>50.75</v>
      </c>
      <c r="AV10" s="189">
        <f t="array" ref="AV10">+INDEX(Assumptions!$I$21:$I$25,MATCH(AV$4,Assumptions!$E$21:$E$25))</f>
        <v>50.75</v>
      </c>
      <c r="AW10" s="189">
        <f t="array" ref="AW10">+INDEX(Assumptions!$I$21:$I$25,MATCH(AW$4,Assumptions!$E$21:$E$25))</f>
        <v>50.75</v>
      </c>
      <c r="AX10" s="189">
        <f t="array" ref="AX10">+INDEX(Assumptions!$I$21:$I$25,MATCH(AX$4,Assumptions!$E$21:$E$25))</f>
        <v>50.75</v>
      </c>
      <c r="AY10" s="189">
        <f t="array" ref="AY10">+INDEX(Assumptions!$I$21:$I$25,MATCH(AY$4,Assumptions!$E$21:$E$25))</f>
        <v>50.75</v>
      </c>
      <c r="AZ10" s="189">
        <f t="array" ref="AZ10">+INDEX(Assumptions!$I$21:$I$25,MATCH(AZ$4,Assumptions!$E$21:$E$25))</f>
        <v>50.75</v>
      </c>
      <c r="BA10" s="189">
        <f t="array" ref="BA10">+INDEX(Assumptions!$I$21:$I$25,MATCH(BA$4,Assumptions!$E$21:$E$25))</f>
        <v>50.75</v>
      </c>
      <c r="BB10" s="189">
        <f t="array" ref="BB10">+INDEX(Assumptions!$I$21:$I$25,MATCH(BB$4,Assumptions!$E$21:$E$25))</f>
        <v>50.75</v>
      </c>
      <c r="BC10" s="189">
        <f t="array" ref="BC10">+INDEX(Assumptions!$I$21:$I$25,MATCH(BC$4,Assumptions!$E$21:$E$25))</f>
        <v>51</v>
      </c>
      <c r="BD10" s="189">
        <f t="array" ref="BD10">+INDEX(Assumptions!$I$21:$I$25,MATCH(BD$4,Assumptions!$E$21:$E$25))</f>
        <v>51</v>
      </c>
      <c r="BE10" s="189">
        <f t="array" ref="BE10">+INDEX(Assumptions!$I$21:$I$25,MATCH(BE$4,Assumptions!$E$21:$E$25))</f>
        <v>51</v>
      </c>
      <c r="BF10" s="189">
        <f t="array" ref="BF10">+INDEX(Assumptions!$I$21:$I$25,MATCH(BF$4,Assumptions!$E$21:$E$25))</f>
        <v>51</v>
      </c>
      <c r="BG10" s="189">
        <f t="array" ref="BG10">+INDEX(Assumptions!$I$21:$I$25,MATCH(BG$4,Assumptions!$E$21:$E$25))</f>
        <v>51</v>
      </c>
      <c r="BH10" s="189">
        <f t="array" ref="BH10">+INDEX(Assumptions!$I$21:$I$25,MATCH(BH$4,Assumptions!$E$21:$E$25))</f>
        <v>51</v>
      </c>
      <c r="BI10" s="189">
        <f t="array" ref="BI10">+INDEX(Assumptions!$I$21:$I$25,MATCH(BI$4,Assumptions!$E$21:$E$25))</f>
        <v>51</v>
      </c>
      <c r="BJ10" s="189">
        <f t="array" ref="BJ10">+INDEX(Assumptions!$I$21:$I$25,MATCH(BJ$4,Assumptions!$E$21:$E$25))</f>
        <v>51</v>
      </c>
      <c r="BK10" s="189">
        <f t="array" ref="BK10">+INDEX(Assumptions!$I$21:$I$25,MATCH(BK$4,Assumptions!$E$21:$E$25))</f>
        <v>51</v>
      </c>
      <c r="BL10" s="189">
        <f t="array" ref="BL10">+INDEX(Assumptions!$I$21:$I$25,MATCH(BL$4,Assumptions!$E$21:$E$25))</f>
        <v>51</v>
      </c>
      <c r="BM10" s="189">
        <f t="array" ref="BM10">+INDEX(Assumptions!$I$21:$I$25,MATCH(BM$4,Assumptions!$E$21:$E$25))</f>
        <v>51</v>
      </c>
      <c r="BN10" s="189">
        <f t="array" ref="BN10">+INDEX(Assumptions!$I$21:$I$25,MATCH(BN$4,Assumptions!$E$21:$E$25))</f>
        <v>51</v>
      </c>
    </row>
    <row r="11" ht="14.25" customHeight="1">
      <c r="C11" s="13" t="s">
        <v>253</v>
      </c>
      <c r="G11" s="43">
        <f t="shared" ref="G11:BN11" si="4">+G7/G10*1000</f>
        <v>100000</v>
      </c>
      <c r="H11" s="43">
        <f t="shared" si="4"/>
        <v>110000</v>
      </c>
      <c r="I11" s="43">
        <f t="shared" si="4"/>
        <v>121000</v>
      </c>
      <c r="J11" s="43">
        <f t="shared" si="4"/>
        <v>133100</v>
      </c>
      <c r="K11" s="43">
        <f t="shared" si="4"/>
        <v>146410</v>
      </c>
      <c r="L11" s="43">
        <f t="shared" si="4"/>
        <v>161051</v>
      </c>
      <c r="M11" s="43">
        <f t="shared" si="4"/>
        <v>177156.1</v>
      </c>
      <c r="N11" s="43">
        <f t="shared" si="4"/>
        <v>194871.71</v>
      </c>
      <c r="O11" s="43">
        <f t="shared" si="4"/>
        <v>214358.881</v>
      </c>
      <c r="P11" s="43">
        <f t="shared" si="4"/>
        <v>235794.7691</v>
      </c>
      <c r="Q11" s="43">
        <f t="shared" si="4"/>
        <v>259374.246</v>
      </c>
      <c r="R11" s="43">
        <f t="shared" si="4"/>
        <v>285311.6706</v>
      </c>
      <c r="S11" s="43">
        <f t="shared" si="4"/>
        <v>306603.5863</v>
      </c>
      <c r="T11" s="43">
        <f t="shared" si="4"/>
        <v>331131.8732</v>
      </c>
      <c r="U11" s="43">
        <f t="shared" si="4"/>
        <v>357622.4231</v>
      </c>
      <c r="V11" s="43">
        <f t="shared" si="4"/>
        <v>386232.2169</v>
      </c>
      <c r="W11" s="43">
        <f t="shared" si="4"/>
        <v>417130.7943</v>
      </c>
      <c r="X11" s="43">
        <f t="shared" si="4"/>
        <v>450501.2578</v>
      </c>
      <c r="Y11" s="43">
        <f t="shared" si="4"/>
        <v>486541.3585</v>
      </c>
      <c r="Z11" s="43">
        <f t="shared" si="4"/>
        <v>525464.6671</v>
      </c>
      <c r="AA11" s="43">
        <f t="shared" si="4"/>
        <v>567501.8405</v>
      </c>
      <c r="AB11" s="43">
        <f t="shared" si="4"/>
        <v>612901.9878</v>
      </c>
      <c r="AC11" s="43">
        <f t="shared" si="4"/>
        <v>661934.1468</v>
      </c>
      <c r="AD11" s="43">
        <f t="shared" si="4"/>
        <v>714888.8785</v>
      </c>
      <c r="AE11" s="43">
        <f t="shared" si="4"/>
        <v>746917.3159</v>
      </c>
      <c r="AF11" s="43">
        <f t="shared" si="4"/>
        <v>784263.1817</v>
      </c>
      <c r="AG11" s="43">
        <f t="shared" si="4"/>
        <v>823476.3408</v>
      </c>
      <c r="AH11" s="43">
        <f t="shared" si="4"/>
        <v>864650.1578</v>
      </c>
      <c r="AI11" s="43">
        <f t="shared" si="4"/>
        <v>907882.6657</v>
      </c>
      <c r="AJ11" s="43">
        <f t="shared" si="4"/>
        <v>953276.799</v>
      </c>
      <c r="AK11" s="43">
        <f t="shared" si="4"/>
        <v>1000940.639</v>
      </c>
      <c r="AL11" s="43">
        <f t="shared" si="4"/>
        <v>1050987.671</v>
      </c>
      <c r="AM11" s="43">
        <f t="shared" si="4"/>
        <v>1103537.054</v>
      </c>
      <c r="AN11" s="43">
        <f t="shared" si="4"/>
        <v>1158713.907</v>
      </c>
      <c r="AO11" s="43">
        <f t="shared" si="4"/>
        <v>1216649.603</v>
      </c>
      <c r="AP11" s="43">
        <f t="shared" si="4"/>
        <v>1277482.083</v>
      </c>
      <c r="AQ11" s="43">
        <f t="shared" si="4"/>
        <v>1322036.63</v>
      </c>
      <c r="AR11" s="43">
        <f t="shared" si="4"/>
        <v>1374918.095</v>
      </c>
      <c r="AS11" s="43">
        <f t="shared" si="4"/>
        <v>1429914.819</v>
      </c>
      <c r="AT11" s="43">
        <f t="shared" si="4"/>
        <v>1487111.412</v>
      </c>
      <c r="AU11" s="43">
        <f t="shared" si="4"/>
        <v>1546595.868</v>
      </c>
      <c r="AV11" s="43">
        <f t="shared" si="4"/>
        <v>1608459.703</v>
      </c>
      <c r="AW11" s="43">
        <f t="shared" si="4"/>
        <v>1672798.091</v>
      </c>
      <c r="AX11" s="43">
        <f t="shared" si="4"/>
        <v>1739710.015</v>
      </c>
      <c r="AY11" s="43">
        <f t="shared" si="4"/>
        <v>1809298.416</v>
      </c>
      <c r="AZ11" s="43">
        <f t="shared" si="4"/>
        <v>1881670.352</v>
      </c>
      <c r="BA11" s="43">
        <f t="shared" si="4"/>
        <v>1956937.166</v>
      </c>
      <c r="BB11" s="43">
        <f t="shared" si="4"/>
        <v>2035214.653</v>
      </c>
      <c r="BC11" s="43">
        <f t="shared" si="4"/>
        <v>2085995.254</v>
      </c>
      <c r="BD11" s="43">
        <f t="shared" si="4"/>
        <v>2148575.111</v>
      </c>
      <c r="BE11" s="43">
        <f t="shared" si="4"/>
        <v>2213032.365</v>
      </c>
      <c r="BF11" s="43">
        <f t="shared" si="4"/>
        <v>2279423.336</v>
      </c>
      <c r="BG11" s="43">
        <f t="shared" si="4"/>
        <v>2347806.036</v>
      </c>
      <c r="BH11" s="43">
        <f t="shared" si="4"/>
        <v>2418240.217</v>
      </c>
      <c r="BI11" s="43">
        <f t="shared" si="4"/>
        <v>2490787.423</v>
      </c>
      <c r="BJ11" s="43">
        <f t="shared" si="4"/>
        <v>2565511.046</v>
      </c>
      <c r="BK11" s="43">
        <f t="shared" si="4"/>
        <v>2642476.377</v>
      </c>
      <c r="BL11" s="43">
        <f t="shared" si="4"/>
        <v>2721750.669</v>
      </c>
      <c r="BM11" s="43">
        <f t="shared" si="4"/>
        <v>2803403.189</v>
      </c>
      <c r="BN11" s="43">
        <f t="shared" si="4"/>
        <v>2887505.284</v>
      </c>
    </row>
    <row r="12" ht="14.25" customHeight="1">
      <c r="H12" s="45"/>
    </row>
    <row r="13" ht="14.25" customHeight="1">
      <c r="C13" s="13" t="s">
        <v>25</v>
      </c>
      <c r="G13" s="190">
        <f t="array" ref="G13">+INDEX(Assumptions!$I$27:$I$31,MATCH(G$4,Assumptions!$E$27:$E$31))</f>
        <v>0.01</v>
      </c>
      <c r="H13" s="190">
        <f t="array" ref="H13">+INDEX(Assumptions!$I$27:$I$31,MATCH(H$4,Assumptions!$E$27:$E$31))</f>
        <v>0.01</v>
      </c>
      <c r="I13" s="190">
        <f t="array" ref="I13">+INDEX(Assumptions!$I$27:$I$31,MATCH(I$4,Assumptions!$E$27:$E$31))</f>
        <v>0.01</v>
      </c>
      <c r="J13" s="190">
        <f t="array" ref="J13">+INDEX(Assumptions!$I$27:$I$31,MATCH(J$4,Assumptions!$E$27:$E$31))</f>
        <v>0.01</v>
      </c>
      <c r="K13" s="190">
        <f t="array" ref="K13">+INDEX(Assumptions!$I$27:$I$31,MATCH(K$4,Assumptions!$E$27:$E$31))</f>
        <v>0.01</v>
      </c>
      <c r="L13" s="190">
        <f t="array" ref="L13">+INDEX(Assumptions!$I$27:$I$31,MATCH(L$4,Assumptions!$E$27:$E$31))</f>
        <v>0.01</v>
      </c>
      <c r="M13" s="190">
        <f t="array" ref="M13">+INDEX(Assumptions!$I$27:$I$31,MATCH(M$4,Assumptions!$E$27:$E$31))</f>
        <v>0.01</v>
      </c>
      <c r="N13" s="190">
        <f t="array" ref="N13">+INDEX(Assumptions!$I$27:$I$31,MATCH(N$4,Assumptions!$E$27:$E$31))</f>
        <v>0.01</v>
      </c>
      <c r="O13" s="190">
        <f t="array" ref="O13">+INDEX(Assumptions!$I$27:$I$31,MATCH(O$4,Assumptions!$E$27:$E$31))</f>
        <v>0.01</v>
      </c>
      <c r="P13" s="190">
        <f t="array" ref="P13">+INDEX(Assumptions!$I$27:$I$31,MATCH(P$4,Assumptions!$E$27:$E$31))</f>
        <v>0.01</v>
      </c>
      <c r="Q13" s="190">
        <f t="array" ref="Q13">+INDEX(Assumptions!$I$27:$I$31,MATCH(Q$4,Assumptions!$E$27:$E$31))</f>
        <v>0.01</v>
      </c>
      <c r="R13" s="190">
        <f t="array" ref="R13">+INDEX(Assumptions!$I$27:$I$31,MATCH(R$4,Assumptions!$E$27:$E$31))</f>
        <v>0.01</v>
      </c>
      <c r="S13" s="190">
        <f t="array" ref="S13">+INDEX(Assumptions!$I$27:$I$31,MATCH(S$4,Assumptions!$E$27:$E$31))</f>
        <v>0.01</v>
      </c>
      <c r="T13" s="190">
        <f t="array" ref="T13">+INDEX(Assumptions!$I$27:$I$31,MATCH(T$4,Assumptions!$E$27:$E$31))</f>
        <v>0.01</v>
      </c>
      <c r="U13" s="190">
        <f t="array" ref="U13">+INDEX(Assumptions!$I$27:$I$31,MATCH(U$4,Assumptions!$E$27:$E$31))</f>
        <v>0.01</v>
      </c>
      <c r="V13" s="190">
        <f t="array" ref="V13">+INDEX(Assumptions!$I$27:$I$31,MATCH(V$4,Assumptions!$E$27:$E$31))</f>
        <v>0.01</v>
      </c>
      <c r="W13" s="190">
        <f t="array" ref="W13">+INDEX(Assumptions!$I$27:$I$31,MATCH(W$4,Assumptions!$E$27:$E$31))</f>
        <v>0.01</v>
      </c>
      <c r="X13" s="190">
        <f t="array" ref="X13">+INDEX(Assumptions!$I$27:$I$31,MATCH(X$4,Assumptions!$E$27:$E$31))</f>
        <v>0.01</v>
      </c>
      <c r="Y13" s="190">
        <f t="array" ref="Y13">+INDEX(Assumptions!$I$27:$I$31,MATCH(Y$4,Assumptions!$E$27:$E$31))</f>
        <v>0.01</v>
      </c>
      <c r="Z13" s="190">
        <f t="array" ref="Z13">+INDEX(Assumptions!$I$27:$I$31,MATCH(Z$4,Assumptions!$E$27:$E$31))</f>
        <v>0.01</v>
      </c>
      <c r="AA13" s="190">
        <f t="array" ref="AA13">+INDEX(Assumptions!$I$27:$I$31,MATCH(AA$4,Assumptions!$E$27:$E$31))</f>
        <v>0.01</v>
      </c>
      <c r="AB13" s="190">
        <f t="array" ref="AB13">+INDEX(Assumptions!$I$27:$I$31,MATCH(AB$4,Assumptions!$E$27:$E$31))</f>
        <v>0.01</v>
      </c>
      <c r="AC13" s="190">
        <f t="array" ref="AC13">+INDEX(Assumptions!$I$27:$I$31,MATCH(AC$4,Assumptions!$E$27:$E$31))</f>
        <v>0.01</v>
      </c>
      <c r="AD13" s="190">
        <f t="array" ref="AD13">+INDEX(Assumptions!$I$27:$I$31,MATCH(AD$4,Assumptions!$E$27:$E$31))</f>
        <v>0.01</v>
      </c>
      <c r="AE13" s="190">
        <f t="array" ref="AE13">+INDEX(Assumptions!$I$27:$I$31,MATCH(AE$4,Assumptions!$E$27:$E$31))</f>
        <v>0.01</v>
      </c>
      <c r="AF13" s="190">
        <f t="array" ref="AF13">+INDEX(Assumptions!$I$27:$I$31,MATCH(AF$4,Assumptions!$E$27:$E$31))</f>
        <v>0.01</v>
      </c>
      <c r="AG13" s="190">
        <f t="array" ref="AG13">+INDEX(Assumptions!$I$27:$I$31,MATCH(AG$4,Assumptions!$E$27:$E$31))</f>
        <v>0.01</v>
      </c>
      <c r="AH13" s="190">
        <f t="array" ref="AH13">+INDEX(Assumptions!$I$27:$I$31,MATCH(AH$4,Assumptions!$E$27:$E$31))</f>
        <v>0.01</v>
      </c>
      <c r="AI13" s="190">
        <f t="array" ref="AI13">+INDEX(Assumptions!$I$27:$I$31,MATCH(AI$4,Assumptions!$E$27:$E$31))</f>
        <v>0.01</v>
      </c>
      <c r="AJ13" s="190">
        <f t="array" ref="AJ13">+INDEX(Assumptions!$I$27:$I$31,MATCH(AJ$4,Assumptions!$E$27:$E$31))</f>
        <v>0.01</v>
      </c>
      <c r="AK13" s="190">
        <f t="array" ref="AK13">+INDEX(Assumptions!$I$27:$I$31,MATCH(AK$4,Assumptions!$E$27:$E$31))</f>
        <v>0.01</v>
      </c>
      <c r="AL13" s="190">
        <f t="array" ref="AL13">+INDEX(Assumptions!$I$27:$I$31,MATCH(AL$4,Assumptions!$E$27:$E$31))</f>
        <v>0.01</v>
      </c>
      <c r="AM13" s="190">
        <f t="array" ref="AM13">+INDEX(Assumptions!$I$27:$I$31,MATCH(AM$4,Assumptions!$E$27:$E$31))</f>
        <v>0.01</v>
      </c>
      <c r="AN13" s="190">
        <f t="array" ref="AN13">+INDEX(Assumptions!$I$27:$I$31,MATCH(AN$4,Assumptions!$E$27:$E$31))</f>
        <v>0.01</v>
      </c>
      <c r="AO13" s="190">
        <f t="array" ref="AO13">+INDEX(Assumptions!$I$27:$I$31,MATCH(AO$4,Assumptions!$E$27:$E$31))</f>
        <v>0.01</v>
      </c>
      <c r="AP13" s="190">
        <f t="array" ref="AP13">+INDEX(Assumptions!$I$27:$I$31,MATCH(AP$4,Assumptions!$E$27:$E$31))</f>
        <v>0.01</v>
      </c>
      <c r="AQ13" s="190">
        <f t="array" ref="AQ13">+INDEX(Assumptions!$I$27:$I$31,MATCH(AQ$4,Assumptions!$E$27:$E$31))</f>
        <v>0.01</v>
      </c>
      <c r="AR13" s="190">
        <f t="array" ref="AR13">+INDEX(Assumptions!$I$27:$I$31,MATCH(AR$4,Assumptions!$E$27:$E$31))</f>
        <v>0.01</v>
      </c>
      <c r="AS13" s="190">
        <f t="array" ref="AS13">+INDEX(Assumptions!$I$27:$I$31,MATCH(AS$4,Assumptions!$E$27:$E$31))</f>
        <v>0.01</v>
      </c>
      <c r="AT13" s="190">
        <f t="array" ref="AT13">+INDEX(Assumptions!$I$27:$I$31,MATCH(AT$4,Assumptions!$E$27:$E$31))</f>
        <v>0.01</v>
      </c>
      <c r="AU13" s="190">
        <f t="array" ref="AU13">+INDEX(Assumptions!$I$27:$I$31,MATCH(AU$4,Assumptions!$E$27:$E$31))</f>
        <v>0.01</v>
      </c>
      <c r="AV13" s="190">
        <f t="array" ref="AV13">+INDEX(Assumptions!$I$27:$I$31,MATCH(AV$4,Assumptions!$E$27:$E$31))</f>
        <v>0.01</v>
      </c>
      <c r="AW13" s="190">
        <f t="array" ref="AW13">+INDEX(Assumptions!$I$27:$I$31,MATCH(AW$4,Assumptions!$E$27:$E$31))</f>
        <v>0.01</v>
      </c>
      <c r="AX13" s="190">
        <f t="array" ref="AX13">+INDEX(Assumptions!$I$27:$I$31,MATCH(AX$4,Assumptions!$E$27:$E$31))</f>
        <v>0.01</v>
      </c>
      <c r="AY13" s="190">
        <f t="array" ref="AY13">+INDEX(Assumptions!$I$27:$I$31,MATCH(AY$4,Assumptions!$E$27:$E$31))</f>
        <v>0.01</v>
      </c>
      <c r="AZ13" s="190">
        <f t="array" ref="AZ13">+INDEX(Assumptions!$I$27:$I$31,MATCH(AZ$4,Assumptions!$E$27:$E$31))</f>
        <v>0.01</v>
      </c>
      <c r="BA13" s="190">
        <f t="array" ref="BA13">+INDEX(Assumptions!$I$27:$I$31,MATCH(BA$4,Assumptions!$E$27:$E$31))</f>
        <v>0.01</v>
      </c>
      <c r="BB13" s="190">
        <f t="array" ref="BB13">+INDEX(Assumptions!$I$27:$I$31,MATCH(BB$4,Assumptions!$E$27:$E$31))</f>
        <v>0.01</v>
      </c>
      <c r="BC13" s="190">
        <f t="array" ref="BC13">+INDEX(Assumptions!$I$27:$I$31,MATCH(BC$4,Assumptions!$E$27:$E$31))</f>
        <v>0.01</v>
      </c>
      <c r="BD13" s="190">
        <f t="array" ref="BD13">+INDEX(Assumptions!$I$27:$I$31,MATCH(BD$4,Assumptions!$E$27:$E$31))</f>
        <v>0.01</v>
      </c>
      <c r="BE13" s="190">
        <f t="array" ref="BE13">+INDEX(Assumptions!$I$27:$I$31,MATCH(BE$4,Assumptions!$E$27:$E$31))</f>
        <v>0.01</v>
      </c>
      <c r="BF13" s="190">
        <f t="array" ref="BF13">+INDEX(Assumptions!$I$27:$I$31,MATCH(BF$4,Assumptions!$E$27:$E$31))</f>
        <v>0.01</v>
      </c>
      <c r="BG13" s="190">
        <f t="array" ref="BG13">+INDEX(Assumptions!$I$27:$I$31,MATCH(BG$4,Assumptions!$E$27:$E$31))</f>
        <v>0.01</v>
      </c>
      <c r="BH13" s="190">
        <f t="array" ref="BH13">+INDEX(Assumptions!$I$27:$I$31,MATCH(BH$4,Assumptions!$E$27:$E$31))</f>
        <v>0.01</v>
      </c>
      <c r="BI13" s="190">
        <f t="array" ref="BI13">+INDEX(Assumptions!$I$27:$I$31,MATCH(BI$4,Assumptions!$E$27:$E$31))</f>
        <v>0.01</v>
      </c>
      <c r="BJ13" s="190">
        <f t="array" ref="BJ13">+INDEX(Assumptions!$I$27:$I$31,MATCH(BJ$4,Assumptions!$E$27:$E$31))</f>
        <v>0.01</v>
      </c>
      <c r="BK13" s="190">
        <f t="array" ref="BK13">+INDEX(Assumptions!$I$27:$I$31,MATCH(BK$4,Assumptions!$E$27:$E$31))</f>
        <v>0.01</v>
      </c>
      <c r="BL13" s="190">
        <f t="array" ref="BL13">+INDEX(Assumptions!$I$27:$I$31,MATCH(BL$4,Assumptions!$E$27:$E$31))</f>
        <v>0.01</v>
      </c>
      <c r="BM13" s="190">
        <f t="array" ref="BM13">+INDEX(Assumptions!$I$27:$I$31,MATCH(BM$4,Assumptions!$E$27:$E$31))</f>
        <v>0.01</v>
      </c>
      <c r="BN13" s="190">
        <f t="array" ref="BN13">+INDEX(Assumptions!$I$27:$I$31,MATCH(BN$4,Assumptions!$E$27:$E$31))</f>
        <v>0.01</v>
      </c>
    </row>
    <row r="14" ht="14.25" customHeight="1">
      <c r="C14" s="13" t="s">
        <v>124</v>
      </c>
      <c r="G14" s="191">
        <f t="shared" ref="G14:BN14" si="5">+G11*G13</f>
        <v>1000</v>
      </c>
      <c r="H14" s="191">
        <f t="shared" si="5"/>
        <v>1100</v>
      </c>
      <c r="I14" s="191">
        <f t="shared" si="5"/>
        <v>1210</v>
      </c>
      <c r="J14" s="191">
        <f t="shared" si="5"/>
        <v>1331</v>
      </c>
      <c r="K14" s="191">
        <f t="shared" si="5"/>
        <v>1464.1</v>
      </c>
      <c r="L14" s="191">
        <f t="shared" si="5"/>
        <v>1610.51</v>
      </c>
      <c r="M14" s="191">
        <f t="shared" si="5"/>
        <v>1771.561</v>
      </c>
      <c r="N14" s="191">
        <f t="shared" si="5"/>
        <v>1948.7171</v>
      </c>
      <c r="O14" s="191">
        <f t="shared" si="5"/>
        <v>2143.58881</v>
      </c>
      <c r="P14" s="191">
        <f t="shared" si="5"/>
        <v>2357.947691</v>
      </c>
      <c r="Q14" s="191">
        <f t="shared" si="5"/>
        <v>2593.74246</v>
      </c>
      <c r="R14" s="191">
        <f t="shared" si="5"/>
        <v>2853.116706</v>
      </c>
      <c r="S14" s="191">
        <f t="shared" si="5"/>
        <v>3066.035863</v>
      </c>
      <c r="T14" s="191">
        <f t="shared" si="5"/>
        <v>3311.318732</v>
      </c>
      <c r="U14" s="191">
        <f t="shared" si="5"/>
        <v>3576.224231</v>
      </c>
      <c r="V14" s="191">
        <f t="shared" si="5"/>
        <v>3862.322169</v>
      </c>
      <c r="W14" s="191">
        <f t="shared" si="5"/>
        <v>4171.307943</v>
      </c>
      <c r="X14" s="191">
        <f t="shared" si="5"/>
        <v>4505.012578</v>
      </c>
      <c r="Y14" s="191">
        <f t="shared" si="5"/>
        <v>4865.413585</v>
      </c>
      <c r="Z14" s="191">
        <f t="shared" si="5"/>
        <v>5254.646671</v>
      </c>
      <c r="AA14" s="191">
        <f t="shared" si="5"/>
        <v>5675.018405</v>
      </c>
      <c r="AB14" s="191">
        <f t="shared" si="5"/>
        <v>6129.019878</v>
      </c>
      <c r="AC14" s="191">
        <f t="shared" si="5"/>
        <v>6619.341468</v>
      </c>
      <c r="AD14" s="191">
        <f t="shared" si="5"/>
        <v>7148.888785</v>
      </c>
      <c r="AE14" s="191">
        <f t="shared" si="5"/>
        <v>7469.173159</v>
      </c>
      <c r="AF14" s="191">
        <f t="shared" si="5"/>
        <v>7842.631817</v>
      </c>
      <c r="AG14" s="191">
        <f t="shared" si="5"/>
        <v>8234.763408</v>
      </c>
      <c r="AH14" s="191">
        <f t="shared" si="5"/>
        <v>8646.501578</v>
      </c>
      <c r="AI14" s="191">
        <f t="shared" si="5"/>
        <v>9078.826657</v>
      </c>
      <c r="AJ14" s="191">
        <f t="shared" si="5"/>
        <v>9532.76799</v>
      </c>
      <c r="AK14" s="191">
        <f t="shared" si="5"/>
        <v>10009.40639</v>
      </c>
      <c r="AL14" s="191">
        <f t="shared" si="5"/>
        <v>10509.87671</v>
      </c>
      <c r="AM14" s="191">
        <f t="shared" si="5"/>
        <v>11035.37054</v>
      </c>
      <c r="AN14" s="191">
        <f t="shared" si="5"/>
        <v>11587.13907</v>
      </c>
      <c r="AO14" s="191">
        <f t="shared" si="5"/>
        <v>12166.49603</v>
      </c>
      <c r="AP14" s="191">
        <f t="shared" si="5"/>
        <v>12774.82083</v>
      </c>
      <c r="AQ14" s="191">
        <f t="shared" si="5"/>
        <v>13220.3663</v>
      </c>
      <c r="AR14" s="191">
        <f t="shared" si="5"/>
        <v>13749.18095</v>
      </c>
      <c r="AS14" s="191">
        <f t="shared" si="5"/>
        <v>14299.14819</v>
      </c>
      <c r="AT14" s="191">
        <f t="shared" si="5"/>
        <v>14871.11412</v>
      </c>
      <c r="AU14" s="191">
        <f t="shared" si="5"/>
        <v>15465.95868</v>
      </c>
      <c r="AV14" s="191">
        <f t="shared" si="5"/>
        <v>16084.59703</v>
      </c>
      <c r="AW14" s="191">
        <f t="shared" si="5"/>
        <v>16727.98091</v>
      </c>
      <c r="AX14" s="191">
        <f t="shared" si="5"/>
        <v>17397.10015</v>
      </c>
      <c r="AY14" s="191">
        <f t="shared" si="5"/>
        <v>18092.98416</v>
      </c>
      <c r="AZ14" s="191">
        <f t="shared" si="5"/>
        <v>18816.70352</v>
      </c>
      <c r="BA14" s="191">
        <f t="shared" si="5"/>
        <v>19569.37166</v>
      </c>
      <c r="BB14" s="191">
        <f t="shared" si="5"/>
        <v>20352.14653</v>
      </c>
      <c r="BC14" s="191">
        <f t="shared" si="5"/>
        <v>20859.95254</v>
      </c>
      <c r="BD14" s="191">
        <f t="shared" si="5"/>
        <v>21485.75111</v>
      </c>
      <c r="BE14" s="191">
        <f t="shared" si="5"/>
        <v>22130.32365</v>
      </c>
      <c r="BF14" s="191">
        <f t="shared" si="5"/>
        <v>22794.23336</v>
      </c>
      <c r="BG14" s="191">
        <f t="shared" si="5"/>
        <v>23478.06036</v>
      </c>
      <c r="BH14" s="191">
        <f t="shared" si="5"/>
        <v>24182.40217</v>
      </c>
      <c r="BI14" s="191">
        <f t="shared" si="5"/>
        <v>24907.87423</v>
      </c>
      <c r="BJ14" s="191">
        <f t="shared" si="5"/>
        <v>25655.11046</v>
      </c>
      <c r="BK14" s="191">
        <f t="shared" si="5"/>
        <v>26424.76377</v>
      </c>
      <c r="BL14" s="191">
        <f t="shared" si="5"/>
        <v>27217.50669</v>
      </c>
      <c r="BM14" s="191">
        <f t="shared" si="5"/>
        <v>28034.03189</v>
      </c>
      <c r="BN14" s="191">
        <f t="shared" si="5"/>
        <v>28875.05284</v>
      </c>
    </row>
    <row r="15" ht="14.25" customHeight="1"/>
    <row r="16" ht="14.25" customHeight="1">
      <c r="C16" s="13" t="s">
        <v>26</v>
      </c>
      <c r="G16" s="190">
        <f t="array" ref="G16">+INDEX(Assumptions!$I$33:$I$37,MATCH(G$4,Assumptions!$E$33:$E$37))</f>
        <v>0.02</v>
      </c>
      <c r="H16" s="190">
        <f t="array" ref="H16">+INDEX(Assumptions!$I$33:$I$37,MATCH(H$4,Assumptions!$E$33:$E$37))</f>
        <v>0.02</v>
      </c>
      <c r="I16" s="190">
        <f t="array" ref="I16">+INDEX(Assumptions!$I$33:$I$37,MATCH(I$4,Assumptions!$E$33:$E$37))</f>
        <v>0.02</v>
      </c>
      <c r="J16" s="190">
        <f t="array" ref="J16">+INDEX(Assumptions!$I$33:$I$37,MATCH(J$4,Assumptions!$E$33:$E$37))</f>
        <v>0.02</v>
      </c>
      <c r="K16" s="190">
        <f t="array" ref="K16">+INDEX(Assumptions!$I$33:$I$37,MATCH(K$4,Assumptions!$E$33:$E$37))</f>
        <v>0.02</v>
      </c>
      <c r="L16" s="190">
        <f t="array" ref="L16">+INDEX(Assumptions!$I$33:$I$37,MATCH(L$4,Assumptions!$E$33:$E$37))</f>
        <v>0.02</v>
      </c>
      <c r="M16" s="190">
        <f t="array" ref="M16">+INDEX(Assumptions!$I$33:$I$37,MATCH(M$4,Assumptions!$E$33:$E$37))</f>
        <v>0.02</v>
      </c>
      <c r="N16" s="190">
        <f t="array" ref="N16">+INDEX(Assumptions!$I$33:$I$37,MATCH(N$4,Assumptions!$E$33:$E$37))</f>
        <v>0.02</v>
      </c>
      <c r="O16" s="190">
        <f t="array" ref="O16">+INDEX(Assumptions!$I$33:$I$37,MATCH(O$4,Assumptions!$E$33:$E$37))</f>
        <v>0.02</v>
      </c>
      <c r="P16" s="190">
        <f t="array" ref="P16">+INDEX(Assumptions!$I$33:$I$37,MATCH(P$4,Assumptions!$E$33:$E$37))</f>
        <v>0.02</v>
      </c>
      <c r="Q16" s="190">
        <f t="array" ref="Q16">+INDEX(Assumptions!$I$33:$I$37,MATCH(Q$4,Assumptions!$E$33:$E$37))</f>
        <v>0.02</v>
      </c>
      <c r="R16" s="190">
        <f t="array" ref="R16">+INDEX(Assumptions!$I$33:$I$37,MATCH(R$4,Assumptions!$E$33:$E$37))</f>
        <v>0.02</v>
      </c>
      <c r="S16" s="190">
        <f t="array" ref="S16">+INDEX(Assumptions!$I$33:$I$37,MATCH(S$4,Assumptions!$E$33:$E$37))</f>
        <v>0.02</v>
      </c>
      <c r="T16" s="190">
        <f t="array" ref="T16">+INDEX(Assumptions!$I$33:$I$37,MATCH(T$4,Assumptions!$E$33:$E$37))</f>
        <v>0.02</v>
      </c>
      <c r="U16" s="190">
        <f t="array" ref="U16">+INDEX(Assumptions!$I$33:$I$37,MATCH(U$4,Assumptions!$E$33:$E$37))</f>
        <v>0.02</v>
      </c>
      <c r="V16" s="190">
        <f t="array" ref="V16">+INDEX(Assumptions!$I$33:$I$37,MATCH(V$4,Assumptions!$E$33:$E$37))</f>
        <v>0.02</v>
      </c>
      <c r="W16" s="190">
        <f t="array" ref="W16">+INDEX(Assumptions!$I$33:$I$37,MATCH(W$4,Assumptions!$E$33:$E$37))</f>
        <v>0.02</v>
      </c>
      <c r="X16" s="190">
        <f t="array" ref="X16">+INDEX(Assumptions!$I$33:$I$37,MATCH(X$4,Assumptions!$E$33:$E$37))</f>
        <v>0.02</v>
      </c>
      <c r="Y16" s="190">
        <f t="array" ref="Y16">+INDEX(Assumptions!$I$33:$I$37,MATCH(Y$4,Assumptions!$E$33:$E$37))</f>
        <v>0.02</v>
      </c>
      <c r="Z16" s="190">
        <f t="array" ref="Z16">+INDEX(Assumptions!$I$33:$I$37,MATCH(Z$4,Assumptions!$E$33:$E$37))</f>
        <v>0.02</v>
      </c>
      <c r="AA16" s="190">
        <f t="array" ref="AA16">+INDEX(Assumptions!$I$33:$I$37,MATCH(AA$4,Assumptions!$E$33:$E$37))</f>
        <v>0.02</v>
      </c>
      <c r="AB16" s="190">
        <f t="array" ref="AB16">+INDEX(Assumptions!$I$33:$I$37,MATCH(AB$4,Assumptions!$E$33:$E$37))</f>
        <v>0.02</v>
      </c>
      <c r="AC16" s="190">
        <f t="array" ref="AC16">+INDEX(Assumptions!$I$33:$I$37,MATCH(AC$4,Assumptions!$E$33:$E$37))</f>
        <v>0.02</v>
      </c>
      <c r="AD16" s="190">
        <f t="array" ref="AD16">+INDEX(Assumptions!$I$33:$I$37,MATCH(AD$4,Assumptions!$E$33:$E$37))</f>
        <v>0.02</v>
      </c>
      <c r="AE16" s="190">
        <f t="array" ref="AE16">+INDEX(Assumptions!$I$33:$I$37,MATCH(AE$4,Assumptions!$E$33:$E$37))</f>
        <v>0.02</v>
      </c>
      <c r="AF16" s="190">
        <f t="array" ref="AF16">+INDEX(Assumptions!$I$33:$I$37,MATCH(AF$4,Assumptions!$E$33:$E$37))</f>
        <v>0.02</v>
      </c>
      <c r="AG16" s="190">
        <f t="array" ref="AG16">+INDEX(Assumptions!$I$33:$I$37,MATCH(AG$4,Assumptions!$E$33:$E$37))</f>
        <v>0.02</v>
      </c>
      <c r="AH16" s="190">
        <f t="array" ref="AH16">+INDEX(Assumptions!$I$33:$I$37,MATCH(AH$4,Assumptions!$E$33:$E$37))</f>
        <v>0.02</v>
      </c>
      <c r="AI16" s="190">
        <f t="array" ref="AI16">+INDEX(Assumptions!$I$33:$I$37,MATCH(AI$4,Assumptions!$E$33:$E$37))</f>
        <v>0.02</v>
      </c>
      <c r="AJ16" s="190">
        <f t="array" ref="AJ16">+INDEX(Assumptions!$I$33:$I$37,MATCH(AJ$4,Assumptions!$E$33:$E$37))</f>
        <v>0.02</v>
      </c>
      <c r="AK16" s="190">
        <f t="array" ref="AK16">+INDEX(Assumptions!$I$33:$I$37,MATCH(AK$4,Assumptions!$E$33:$E$37))</f>
        <v>0.02</v>
      </c>
      <c r="AL16" s="190">
        <f t="array" ref="AL16">+INDEX(Assumptions!$I$33:$I$37,MATCH(AL$4,Assumptions!$E$33:$E$37))</f>
        <v>0.02</v>
      </c>
      <c r="AM16" s="190">
        <f t="array" ref="AM16">+INDEX(Assumptions!$I$33:$I$37,MATCH(AM$4,Assumptions!$E$33:$E$37))</f>
        <v>0.02</v>
      </c>
      <c r="AN16" s="190">
        <f t="array" ref="AN16">+INDEX(Assumptions!$I$33:$I$37,MATCH(AN$4,Assumptions!$E$33:$E$37))</f>
        <v>0.02</v>
      </c>
      <c r="AO16" s="190">
        <f t="array" ref="AO16">+INDEX(Assumptions!$I$33:$I$37,MATCH(AO$4,Assumptions!$E$33:$E$37))</f>
        <v>0.02</v>
      </c>
      <c r="AP16" s="190">
        <f t="array" ref="AP16">+INDEX(Assumptions!$I$33:$I$37,MATCH(AP$4,Assumptions!$E$33:$E$37))</f>
        <v>0.02</v>
      </c>
      <c r="AQ16" s="190">
        <f t="array" ref="AQ16">+INDEX(Assumptions!$I$33:$I$37,MATCH(AQ$4,Assumptions!$E$33:$E$37))</f>
        <v>0.02</v>
      </c>
      <c r="AR16" s="190">
        <f t="array" ref="AR16">+INDEX(Assumptions!$I$33:$I$37,MATCH(AR$4,Assumptions!$E$33:$E$37))</f>
        <v>0.02</v>
      </c>
      <c r="AS16" s="190">
        <f t="array" ref="AS16">+INDEX(Assumptions!$I$33:$I$37,MATCH(AS$4,Assumptions!$E$33:$E$37))</f>
        <v>0.02</v>
      </c>
      <c r="AT16" s="190">
        <f t="array" ref="AT16">+INDEX(Assumptions!$I$33:$I$37,MATCH(AT$4,Assumptions!$E$33:$E$37))</f>
        <v>0.02</v>
      </c>
      <c r="AU16" s="190">
        <f t="array" ref="AU16">+INDEX(Assumptions!$I$33:$I$37,MATCH(AU$4,Assumptions!$E$33:$E$37))</f>
        <v>0.02</v>
      </c>
      <c r="AV16" s="190">
        <f t="array" ref="AV16">+INDEX(Assumptions!$I$33:$I$37,MATCH(AV$4,Assumptions!$E$33:$E$37))</f>
        <v>0.02</v>
      </c>
      <c r="AW16" s="190">
        <f t="array" ref="AW16">+INDEX(Assumptions!$I$33:$I$37,MATCH(AW$4,Assumptions!$E$33:$E$37))</f>
        <v>0.02</v>
      </c>
      <c r="AX16" s="190">
        <f t="array" ref="AX16">+INDEX(Assumptions!$I$33:$I$37,MATCH(AX$4,Assumptions!$E$33:$E$37))</f>
        <v>0.02</v>
      </c>
      <c r="AY16" s="190">
        <f t="array" ref="AY16">+INDEX(Assumptions!$I$33:$I$37,MATCH(AY$4,Assumptions!$E$33:$E$37))</f>
        <v>0.02</v>
      </c>
      <c r="AZ16" s="190">
        <f t="array" ref="AZ16">+INDEX(Assumptions!$I$33:$I$37,MATCH(AZ$4,Assumptions!$E$33:$E$37))</f>
        <v>0.02</v>
      </c>
      <c r="BA16" s="190">
        <f t="array" ref="BA16">+INDEX(Assumptions!$I$33:$I$37,MATCH(BA$4,Assumptions!$E$33:$E$37))</f>
        <v>0.02</v>
      </c>
      <c r="BB16" s="190">
        <f t="array" ref="BB16">+INDEX(Assumptions!$I$33:$I$37,MATCH(BB$4,Assumptions!$E$33:$E$37))</f>
        <v>0.02</v>
      </c>
      <c r="BC16" s="190">
        <f t="array" ref="BC16">+INDEX(Assumptions!$I$33:$I$37,MATCH(BC$4,Assumptions!$E$33:$E$37))</f>
        <v>0.02</v>
      </c>
      <c r="BD16" s="190">
        <f t="array" ref="BD16">+INDEX(Assumptions!$I$33:$I$37,MATCH(BD$4,Assumptions!$E$33:$E$37))</f>
        <v>0.02</v>
      </c>
      <c r="BE16" s="190">
        <f t="array" ref="BE16">+INDEX(Assumptions!$I$33:$I$37,MATCH(BE$4,Assumptions!$E$33:$E$37))</f>
        <v>0.02</v>
      </c>
      <c r="BF16" s="190">
        <f t="array" ref="BF16">+INDEX(Assumptions!$I$33:$I$37,MATCH(BF$4,Assumptions!$E$33:$E$37))</f>
        <v>0.02</v>
      </c>
      <c r="BG16" s="190">
        <f t="array" ref="BG16">+INDEX(Assumptions!$I$33:$I$37,MATCH(BG$4,Assumptions!$E$33:$E$37))</f>
        <v>0.02</v>
      </c>
      <c r="BH16" s="190">
        <f t="array" ref="BH16">+INDEX(Assumptions!$I$33:$I$37,MATCH(BH$4,Assumptions!$E$33:$E$37))</f>
        <v>0.02</v>
      </c>
      <c r="BI16" s="190">
        <f t="array" ref="BI16">+INDEX(Assumptions!$I$33:$I$37,MATCH(BI$4,Assumptions!$E$33:$E$37))</f>
        <v>0.02</v>
      </c>
      <c r="BJ16" s="190">
        <f t="array" ref="BJ16">+INDEX(Assumptions!$I$33:$I$37,MATCH(BJ$4,Assumptions!$E$33:$E$37))</f>
        <v>0.02</v>
      </c>
      <c r="BK16" s="190">
        <f t="array" ref="BK16">+INDEX(Assumptions!$I$33:$I$37,MATCH(BK$4,Assumptions!$E$33:$E$37))</f>
        <v>0.02</v>
      </c>
      <c r="BL16" s="190">
        <f t="array" ref="BL16">+INDEX(Assumptions!$I$33:$I$37,MATCH(BL$4,Assumptions!$E$33:$E$37))</f>
        <v>0.02</v>
      </c>
      <c r="BM16" s="190">
        <f t="array" ref="BM16">+INDEX(Assumptions!$I$33:$I$37,MATCH(BM$4,Assumptions!$E$33:$E$37))</f>
        <v>0.02</v>
      </c>
      <c r="BN16" s="190">
        <f t="array" ref="BN16">+INDEX(Assumptions!$I$33:$I$37,MATCH(BN$4,Assumptions!$E$33:$E$37))</f>
        <v>0.02</v>
      </c>
    </row>
    <row r="17" ht="14.25" customHeight="1">
      <c r="C17" s="13" t="s">
        <v>126</v>
      </c>
      <c r="G17" s="43">
        <f t="shared" ref="G17:BN17" si="6">+G16*G14</f>
        <v>20</v>
      </c>
      <c r="H17" s="43">
        <f t="shared" si="6"/>
        <v>22</v>
      </c>
      <c r="I17" s="43">
        <f t="shared" si="6"/>
        <v>24.2</v>
      </c>
      <c r="J17" s="43">
        <f t="shared" si="6"/>
        <v>26.62</v>
      </c>
      <c r="K17" s="43">
        <f t="shared" si="6"/>
        <v>29.282</v>
      </c>
      <c r="L17" s="43">
        <f t="shared" si="6"/>
        <v>32.2102</v>
      </c>
      <c r="M17" s="43">
        <f t="shared" si="6"/>
        <v>35.43122</v>
      </c>
      <c r="N17" s="43">
        <f t="shared" si="6"/>
        <v>38.974342</v>
      </c>
      <c r="O17" s="43">
        <f t="shared" si="6"/>
        <v>42.8717762</v>
      </c>
      <c r="P17" s="43">
        <f t="shared" si="6"/>
        <v>47.15895382</v>
      </c>
      <c r="Q17" s="43">
        <f t="shared" si="6"/>
        <v>51.8748492</v>
      </c>
      <c r="R17" s="43">
        <f t="shared" si="6"/>
        <v>57.06233412</v>
      </c>
      <c r="S17" s="43">
        <f t="shared" si="6"/>
        <v>61.32071727</v>
      </c>
      <c r="T17" s="43">
        <f t="shared" si="6"/>
        <v>66.22637465</v>
      </c>
      <c r="U17" s="43">
        <f t="shared" si="6"/>
        <v>71.52448462</v>
      </c>
      <c r="V17" s="43">
        <f t="shared" si="6"/>
        <v>77.24644339</v>
      </c>
      <c r="W17" s="43">
        <f t="shared" si="6"/>
        <v>83.42615886</v>
      </c>
      <c r="X17" s="43">
        <f t="shared" si="6"/>
        <v>90.10025157</v>
      </c>
      <c r="Y17" s="43">
        <f t="shared" si="6"/>
        <v>97.30827169</v>
      </c>
      <c r="Z17" s="43">
        <f t="shared" si="6"/>
        <v>105.0929334</v>
      </c>
      <c r="AA17" s="43">
        <f t="shared" si="6"/>
        <v>113.5003681</v>
      </c>
      <c r="AB17" s="43">
        <f t="shared" si="6"/>
        <v>122.5803976</v>
      </c>
      <c r="AC17" s="43">
        <f t="shared" si="6"/>
        <v>132.3868294</v>
      </c>
      <c r="AD17" s="43">
        <f t="shared" si="6"/>
        <v>142.9777757</v>
      </c>
      <c r="AE17" s="43">
        <f t="shared" si="6"/>
        <v>149.3834632</v>
      </c>
      <c r="AF17" s="43">
        <f t="shared" si="6"/>
        <v>156.8526363</v>
      </c>
      <c r="AG17" s="43">
        <f t="shared" si="6"/>
        <v>164.6952682</v>
      </c>
      <c r="AH17" s="43">
        <f t="shared" si="6"/>
        <v>172.9300316</v>
      </c>
      <c r="AI17" s="43">
        <f t="shared" si="6"/>
        <v>181.5765331</v>
      </c>
      <c r="AJ17" s="43">
        <f t="shared" si="6"/>
        <v>190.6553598</v>
      </c>
      <c r="AK17" s="43">
        <f t="shared" si="6"/>
        <v>200.1881278</v>
      </c>
      <c r="AL17" s="43">
        <f t="shared" si="6"/>
        <v>210.1975342</v>
      </c>
      <c r="AM17" s="43">
        <f t="shared" si="6"/>
        <v>220.7074109</v>
      </c>
      <c r="AN17" s="43">
        <f t="shared" si="6"/>
        <v>231.7427814</v>
      </c>
      <c r="AO17" s="43">
        <f t="shared" si="6"/>
        <v>243.3299205</v>
      </c>
      <c r="AP17" s="43">
        <f t="shared" si="6"/>
        <v>255.4964165</v>
      </c>
      <c r="AQ17" s="43">
        <f t="shared" si="6"/>
        <v>264.407326</v>
      </c>
      <c r="AR17" s="43">
        <f t="shared" si="6"/>
        <v>274.9836191</v>
      </c>
      <c r="AS17" s="43">
        <f t="shared" si="6"/>
        <v>285.9829638</v>
      </c>
      <c r="AT17" s="43">
        <f t="shared" si="6"/>
        <v>297.4222824</v>
      </c>
      <c r="AU17" s="43">
        <f t="shared" si="6"/>
        <v>309.3191737</v>
      </c>
      <c r="AV17" s="43">
        <f t="shared" si="6"/>
        <v>321.6919406</v>
      </c>
      <c r="AW17" s="43">
        <f t="shared" si="6"/>
        <v>334.5596183</v>
      </c>
      <c r="AX17" s="43">
        <f t="shared" si="6"/>
        <v>347.942003</v>
      </c>
      <c r="AY17" s="43">
        <f t="shared" si="6"/>
        <v>361.8596831</v>
      </c>
      <c r="AZ17" s="43">
        <f t="shared" si="6"/>
        <v>376.3340704</v>
      </c>
      <c r="BA17" s="43">
        <f t="shared" si="6"/>
        <v>391.3874332</v>
      </c>
      <c r="BB17" s="43">
        <f t="shared" si="6"/>
        <v>407.0429306</v>
      </c>
      <c r="BC17" s="43">
        <f t="shared" si="6"/>
        <v>417.1990508</v>
      </c>
      <c r="BD17" s="43">
        <f t="shared" si="6"/>
        <v>429.7150223</v>
      </c>
      <c r="BE17" s="43">
        <f t="shared" si="6"/>
        <v>442.6064729</v>
      </c>
      <c r="BF17" s="43">
        <f t="shared" si="6"/>
        <v>455.8846671</v>
      </c>
      <c r="BG17" s="43">
        <f t="shared" si="6"/>
        <v>469.5612072</v>
      </c>
      <c r="BH17" s="43">
        <f t="shared" si="6"/>
        <v>483.6480434</v>
      </c>
      <c r="BI17" s="43">
        <f t="shared" si="6"/>
        <v>498.1574847</v>
      </c>
      <c r="BJ17" s="43">
        <f t="shared" si="6"/>
        <v>513.1022092</v>
      </c>
      <c r="BK17" s="43">
        <f t="shared" si="6"/>
        <v>528.4952755</v>
      </c>
      <c r="BL17" s="43">
        <f t="shared" si="6"/>
        <v>544.3501337</v>
      </c>
      <c r="BM17" s="43">
        <f t="shared" si="6"/>
        <v>560.6806378</v>
      </c>
      <c r="BN17" s="43">
        <f t="shared" si="6"/>
        <v>577.5010569</v>
      </c>
    </row>
    <row r="18" ht="14.25" customHeight="1"/>
    <row r="19" ht="14.25" customHeight="1">
      <c r="C19" s="13" t="s">
        <v>306</v>
      </c>
    </row>
    <row r="20" ht="14.25" customHeight="1">
      <c r="C20" s="13" t="str">
        <f>+Assumptions!E46</f>
        <v>Managing Menopause / Mansplaining Menopause</v>
      </c>
      <c r="G20" s="163">
        <f t="array" ref="G20">+INDEX(Assumptions!$L40:$L43,MATCH($C20,Assumptions!$E40:$E43,0))</f>
        <v>0.7</v>
      </c>
      <c r="H20" s="163">
        <f t="array" ref="H20">+INDEX(Assumptions!$L40:$L43,MATCH($C20,Assumptions!$E40:$E43,0))</f>
        <v>0.7</v>
      </c>
      <c r="I20" s="163">
        <f t="array" ref="I20">+INDEX(Assumptions!$L40:$L43,MATCH($C20,Assumptions!$E40:$E43,0))</f>
        <v>0.7</v>
      </c>
      <c r="J20" s="163">
        <f t="array" ref="J20">+INDEX(Assumptions!$L40:$L43,MATCH($C20,Assumptions!$E40:$E43,0))</f>
        <v>0.7</v>
      </c>
      <c r="K20" s="163">
        <f t="array" ref="K20">+INDEX(Assumptions!$L40:$L43,MATCH($C20,Assumptions!$E40:$E43,0))</f>
        <v>0.7</v>
      </c>
      <c r="L20" s="163">
        <f t="array" ref="L20">+INDEX(Assumptions!$L40:$L43,MATCH($C20,Assumptions!$E40:$E43,0))</f>
        <v>0.7</v>
      </c>
      <c r="M20" s="163">
        <f t="array" ref="M20">+INDEX(Assumptions!$L40:$L43,MATCH($C20,Assumptions!$E40:$E43,0))</f>
        <v>0.7</v>
      </c>
      <c r="N20" s="163">
        <f t="array" ref="N20">+INDEX(Assumptions!$L40:$L43,MATCH($C20,Assumptions!$E40:$E43,0))</f>
        <v>0.7</v>
      </c>
      <c r="O20" s="163">
        <f t="array" ref="O20">+INDEX(Assumptions!$L40:$L43,MATCH($C20,Assumptions!$E40:$E43,0))</f>
        <v>0.7</v>
      </c>
      <c r="P20" s="163">
        <f t="array" ref="P20">+INDEX(Assumptions!$L40:$L43,MATCH($C20,Assumptions!$E40:$E43,0))</f>
        <v>0.7</v>
      </c>
      <c r="Q20" s="163">
        <f t="array" ref="Q20">+INDEX(Assumptions!$L40:$L43,MATCH($C20,Assumptions!$E40:$E43,0))</f>
        <v>0.7</v>
      </c>
      <c r="R20" s="163">
        <f t="array" ref="R20">+INDEX(Assumptions!$L40:$L43,MATCH($C20,Assumptions!$E40:$E43,0))</f>
        <v>0.7</v>
      </c>
      <c r="S20" s="163">
        <f t="array" ref="S20">+INDEX(Assumptions!$L40:$L43,MATCH($C20,Assumptions!$E40:$E43,0))</f>
        <v>0.7</v>
      </c>
      <c r="T20" s="163">
        <f t="array" ref="T20">+INDEX(Assumptions!$L40:$L43,MATCH($C20,Assumptions!$E40:$E43,0))</f>
        <v>0.7</v>
      </c>
      <c r="U20" s="163">
        <f t="array" ref="U20">+INDEX(Assumptions!$L40:$L43,MATCH($C20,Assumptions!$E40:$E43,0))</f>
        <v>0.7</v>
      </c>
      <c r="V20" s="163">
        <f t="array" ref="V20">+INDEX(Assumptions!$L40:$L43,MATCH($C20,Assumptions!$E40:$E43,0))</f>
        <v>0.7</v>
      </c>
      <c r="W20" s="163">
        <f t="array" ref="W20">+INDEX(Assumptions!$L40:$L43,MATCH($C20,Assumptions!$E40:$E43,0))</f>
        <v>0.7</v>
      </c>
      <c r="X20" s="163">
        <f t="array" ref="X20">+INDEX(Assumptions!$L40:$L43,MATCH($C20,Assumptions!$E40:$E43,0))</f>
        <v>0.7</v>
      </c>
      <c r="Y20" s="163">
        <f t="array" ref="Y20">+INDEX(Assumptions!$L40:$L43,MATCH($C20,Assumptions!$E40:$E43,0))</f>
        <v>0.7</v>
      </c>
      <c r="Z20" s="163">
        <f t="array" ref="Z20">+INDEX(Assumptions!$L40:$L43,MATCH($C20,Assumptions!$E40:$E43,0))</f>
        <v>0.7</v>
      </c>
      <c r="AA20" s="163">
        <f t="array" ref="AA20">+INDEX(Assumptions!$L40:$L43,MATCH($C20,Assumptions!$E40:$E43,0))</f>
        <v>0.7</v>
      </c>
      <c r="AB20" s="163">
        <f t="array" ref="AB20">+INDEX(Assumptions!$L40:$L43,MATCH($C20,Assumptions!$E40:$E43,0))</f>
        <v>0.7</v>
      </c>
      <c r="AC20" s="163">
        <f t="array" ref="AC20">+INDEX(Assumptions!$L40:$L43,MATCH($C20,Assumptions!$E40:$E43,0))</f>
        <v>0.7</v>
      </c>
      <c r="AD20" s="163">
        <f t="array" ref="AD20">+INDEX(Assumptions!$L40:$L43,MATCH($C20,Assumptions!$E40:$E43,0))</f>
        <v>0.7</v>
      </c>
      <c r="AE20" s="163">
        <f t="array" ref="AE20">+INDEX(Assumptions!$L40:$L43,MATCH($C20,Assumptions!$E40:$E43,0))</f>
        <v>0.7</v>
      </c>
      <c r="AF20" s="163">
        <f t="array" ref="AF20">+INDEX(Assumptions!$L40:$L43,MATCH($C20,Assumptions!$E40:$E43,0))</f>
        <v>0.7</v>
      </c>
      <c r="AG20" s="163">
        <f t="array" ref="AG20">+INDEX(Assumptions!$L40:$L43,MATCH($C20,Assumptions!$E40:$E43,0))</f>
        <v>0.7</v>
      </c>
      <c r="AH20" s="163">
        <f t="array" ref="AH20">+INDEX(Assumptions!$L40:$L43,MATCH($C20,Assumptions!$E40:$E43,0))</f>
        <v>0.7</v>
      </c>
      <c r="AI20" s="163">
        <f t="array" ref="AI20">+INDEX(Assumptions!$L40:$L43,MATCH($C20,Assumptions!$E40:$E43,0))</f>
        <v>0.7</v>
      </c>
      <c r="AJ20" s="163">
        <f t="array" ref="AJ20">+INDEX(Assumptions!$L40:$L43,MATCH($C20,Assumptions!$E40:$E43,0))</f>
        <v>0.7</v>
      </c>
      <c r="AK20" s="163">
        <f t="array" ref="AK20">+INDEX(Assumptions!$L40:$L43,MATCH($C20,Assumptions!$E40:$E43,0))</f>
        <v>0.7</v>
      </c>
      <c r="AL20" s="163">
        <f t="array" ref="AL20">+INDEX(Assumptions!$L40:$L43,MATCH($C20,Assumptions!$E40:$E43,0))</f>
        <v>0.7</v>
      </c>
      <c r="AM20" s="163">
        <f t="array" ref="AM20">+INDEX(Assumptions!$L40:$L43,MATCH($C20,Assumptions!$E40:$E43,0))</f>
        <v>0.7</v>
      </c>
      <c r="AN20" s="163">
        <f t="array" ref="AN20">+INDEX(Assumptions!$L40:$L43,MATCH($C20,Assumptions!$E40:$E43,0))</f>
        <v>0.7</v>
      </c>
      <c r="AO20" s="163">
        <f t="array" ref="AO20">+INDEX(Assumptions!$L40:$L43,MATCH($C20,Assumptions!$E40:$E43,0))</f>
        <v>0.7</v>
      </c>
      <c r="AP20" s="163">
        <f t="array" ref="AP20">+INDEX(Assumptions!$L40:$L43,MATCH($C20,Assumptions!$E40:$E43,0))</f>
        <v>0.7</v>
      </c>
      <c r="AQ20" s="163">
        <f t="array" ref="AQ20">+INDEX(Assumptions!$L40:$L43,MATCH($C20,Assumptions!$E40:$E43,0))</f>
        <v>0.7</v>
      </c>
      <c r="AR20" s="163">
        <f t="array" ref="AR20">+INDEX(Assumptions!$L40:$L43,MATCH($C20,Assumptions!$E40:$E43,0))</f>
        <v>0.7</v>
      </c>
      <c r="AS20" s="163">
        <f t="array" ref="AS20">+INDEX(Assumptions!$L40:$L43,MATCH($C20,Assumptions!$E40:$E43,0))</f>
        <v>0.7</v>
      </c>
      <c r="AT20" s="163">
        <f t="array" ref="AT20">+INDEX(Assumptions!$L40:$L43,MATCH($C20,Assumptions!$E40:$E43,0))</f>
        <v>0.7</v>
      </c>
      <c r="AU20" s="163">
        <f t="array" ref="AU20">+INDEX(Assumptions!$L40:$L43,MATCH($C20,Assumptions!$E40:$E43,0))</f>
        <v>0.7</v>
      </c>
      <c r="AV20" s="163">
        <f t="array" ref="AV20">+INDEX(Assumptions!$L40:$L43,MATCH($C20,Assumptions!$E40:$E43,0))</f>
        <v>0.7</v>
      </c>
      <c r="AW20" s="163">
        <f t="array" ref="AW20">+INDEX(Assumptions!$L40:$L43,MATCH($C20,Assumptions!$E40:$E43,0))</f>
        <v>0.7</v>
      </c>
      <c r="AX20" s="163">
        <f t="array" ref="AX20">+INDEX(Assumptions!$L40:$L43,MATCH($C20,Assumptions!$E40:$E43,0))</f>
        <v>0.7</v>
      </c>
      <c r="AY20" s="163">
        <f t="array" ref="AY20">+INDEX(Assumptions!$L40:$L43,MATCH($C20,Assumptions!$E40:$E43,0))</f>
        <v>0.7</v>
      </c>
      <c r="AZ20" s="163">
        <f t="array" ref="AZ20">+INDEX(Assumptions!$L40:$L43,MATCH($C20,Assumptions!$E40:$E43,0))</f>
        <v>0.7</v>
      </c>
      <c r="BA20" s="163">
        <f t="array" ref="BA20">+INDEX(Assumptions!$L40:$L43,MATCH($C20,Assumptions!$E40:$E43,0))</f>
        <v>0.7</v>
      </c>
      <c r="BB20" s="163">
        <f t="array" ref="BB20">+INDEX(Assumptions!$L40:$L43,MATCH($C20,Assumptions!$E40:$E43,0))</f>
        <v>0.7</v>
      </c>
      <c r="BC20" s="163">
        <f t="array" ref="BC20">+INDEX(Assumptions!$L40:$L43,MATCH($C20,Assumptions!$E40:$E43,0))</f>
        <v>0.7</v>
      </c>
      <c r="BD20" s="163">
        <f t="array" ref="BD20">+INDEX(Assumptions!$L40:$L43,MATCH($C20,Assumptions!$E40:$E43,0))</f>
        <v>0.7</v>
      </c>
      <c r="BE20" s="163">
        <f t="array" ref="BE20">+INDEX(Assumptions!$L40:$L43,MATCH($C20,Assumptions!$E40:$E43,0))</f>
        <v>0.7</v>
      </c>
      <c r="BF20" s="163">
        <f t="array" ref="BF20">+INDEX(Assumptions!$L40:$L43,MATCH($C20,Assumptions!$E40:$E43,0))</f>
        <v>0.7</v>
      </c>
      <c r="BG20" s="163">
        <f t="array" ref="BG20">+INDEX(Assumptions!$L40:$L43,MATCH($C20,Assumptions!$E40:$E43,0))</f>
        <v>0.7</v>
      </c>
      <c r="BH20" s="163">
        <f t="array" ref="BH20">+INDEX(Assumptions!$L40:$L43,MATCH($C20,Assumptions!$E40:$E43,0))</f>
        <v>0.7</v>
      </c>
      <c r="BI20" s="163">
        <f t="array" ref="BI20">+INDEX(Assumptions!$L40:$L43,MATCH($C20,Assumptions!$E40:$E43,0))</f>
        <v>0.7</v>
      </c>
      <c r="BJ20" s="163">
        <f t="array" ref="BJ20">+INDEX(Assumptions!$L40:$L43,MATCH($C20,Assumptions!$E40:$E43,0))</f>
        <v>0.7</v>
      </c>
      <c r="BK20" s="163">
        <f t="array" ref="BK20">+INDEX(Assumptions!$L40:$L43,MATCH($C20,Assumptions!$E40:$E43,0))</f>
        <v>0.7</v>
      </c>
      <c r="BL20" s="163">
        <f t="array" ref="BL20">+INDEX(Assumptions!$L40:$L43,MATCH($C20,Assumptions!$E40:$E43,0))</f>
        <v>0.7</v>
      </c>
      <c r="BM20" s="163">
        <f t="array" ref="BM20">+INDEX(Assumptions!$L40:$L43,MATCH($C20,Assumptions!$E40:$E43,0))</f>
        <v>0.7</v>
      </c>
      <c r="BN20" s="163">
        <f t="array" ref="BN20">+INDEX(Assumptions!$L40:$L43,MATCH($C20,Assumptions!$E40:$E43,0))</f>
        <v>0.7</v>
      </c>
    </row>
    <row r="21" ht="14.25" customHeight="1">
      <c r="C21" s="13" t="s">
        <v>307</v>
      </c>
      <c r="G21" s="43">
        <f t="shared" ref="G21:BN21" si="7">+G20*G17</f>
        <v>14</v>
      </c>
      <c r="H21" s="43">
        <f t="shared" si="7"/>
        <v>15.4</v>
      </c>
      <c r="I21" s="43">
        <f t="shared" si="7"/>
        <v>16.94</v>
      </c>
      <c r="J21" s="43">
        <f t="shared" si="7"/>
        <v>18.634</v>
      </c>
      <c r="K21" s="43">
        <f t="shared" si="7"/>
        <v>20.4974</v>
      </c>
      <c r="L21" s="43">
        <f t="shared" si="7"/>
        <v>22.54714</v>
      </c>
      <c r="M21" s="43">
        <f t="shared" si="7"/>
        <v>24.801854</v>
      </c>
      <c r="N21" s="43">
        <f t="shared" si="7"/>
        <v>27.2820394</v>
      </c>
      <c r="O21" s="43">
        <f t="shared" si="7"/>
        <v>30.01024334</v>
      </c>
      <c r="P21" s="43">
        <f t="shared" si="7"/>
        <v>33.01126767</v>
      </c>
      <c r="Q21" s="43">
        <f t="shared" si="7"/>
        <v>36.31239444</v>
      </c>
      <c r="R21" s="43">
        <f t="shared" si="7"/>
        <v>39.94363389</v>
      </c>
      <c r="S21" s="43">
        <f t="shared" si="7"/>
        <v>42.92450209</v>
      </c>
      <c r="T21" s="43">
        <f t="shared" si="7"/>
        <v>46.35846225</v>
      </c>
      <c r="U21" s="43">
        <f t="shared" si="7"/>
        <v>50.06713923</v>
      </c>
      <c r="V21" s="43">
        <f t="shared" si="7"/>
        <v>54.07251037</v>
      </c>
      <c r="W21" s="43">
        <f t="shared" si="7"/>
        <v>58.3983112</v>
      </c>
      <c r="X21" s="43">
        <f t="shared" si="7"/>
        <v>63.0701761</v>
      </c>
      <c r="Y21" s="43">
        <f t="shared" si="7"/>
        <v>68.11579019</v>
      </c>
      <c r="Z21" s="43">
        <f t="shared" si="7"/>
        <v>73.5650534</v>
      </c>
      <c r="AA21" s="43">
        <f t="shared" si="7"/>
        <v>79.45025767</v>
      </c>
      <c r="AB21" s="43">
        <f t="shared" si="7"/>
        <v>85.80627829</v>
      </c>
      <c r="AC21" s="43">
        <f t="shared" si="7"/>
        <v>92.67078055</v>
      </c>
      <c r="AD21" s="43">
        <f t="shared" si="7"/>
        <v>100.084443</v>
      </c>
      <c r="AE21" s="43">
        <f t="shared" si="7"/>
        <v>104.5684242</v>
      </c>
      <c r="AF21" s="43">
        <f t="shared" si="7"/>
        <v>109.7968454</v>
      </c>
      <c r="AG21" s="43">
        <f t="shared" si="7"/>
        <v>115.2866877</v>
      </c>
      <c r="AH21" s="43">
        <f t="shared" si="7"/>
        <v>121.0510221</v>
      </c>
      <c r="AI21" s="43">
        <f t="shared" si="7"/>
        <v>127.1035732</v>
      </c>
      <c r="AJ21" s="43">
        <f t="shared" si="7"/>
        <v>133.4587519</v>
      </c>
      <c r="AK21" s="43">
        <f t="shared" si="7"/>
        <v>140.1316895</v>
      </c>
      <c r="AL21" s="43">
        <f t="shared" si="7"/>
        <v>147.1382739</v>
      </c>
      <c r="AM21" s="43">
        <f t="shared" si="7"/>
        <v>154.4951876</v>
      </c>
      <c r="AN21" s="43">
        <f t="shared" si="7"/>
        <v>162.219947</v>
      </c>
      <c r="AO21" s="43">
        <f t="shared" si="7"/>
        <v>170.3309444</v>
      </c>
      <c r="AP21" s="43">
        <f t="shared" si="7"/>
        <v>178.8474916</v>
      </c>
      <c r="AQ21" s="43">
        <f t="shared" si="7"/>
        <v>185.0851282</v>
      </c>
      <c r="AR21" s="43">
        <f t="shared" si="7"/>
        <v>192.4885334</v>
      </c>
      <c r="AS21" s="43">
        <f t="shared" si="7"/>
        <v>200.1880747</v>
      </c>
      <c r="AT21" s="43">
        <f t="shared" si="7"/>
        <v>208.1955977</v>
      </c>
      <c r="AU21" s="43">
        <f t="shared" si="7"/>
        <v>216.5234216</v>
      </c>
      <c r="AV21" s="43">
        <f t="shared" si="7"/>
        <v>225.1843584</v>
      </c>
      <c r="AW21" s="43">
        <f t="shared" si="7"/>
        <v>234.1917328</v>
      </c>
      <c r="AX21" s="43">
        <f t="shared" si="7"/>
        <v>243.5594021</v>
      </c>
      <c r="AY21" s="43">
        <f t="shared" si="7"/>
        <v>253.3017782</v>
      </c>
      <c r="AZ21" s="43">
        <f t="shared" si="7"/>
        <v>263.4338493</v>
      </c>
      <c r="BA21" s="43">
        <f t="shared" si="7"/>
        <v>273.9712033</v>
      </c>
      <c r="BB21" s="43">
        <f t="shared" si="7"/>
        <v>284.9300514</v>
      </c>
      <c r="BC21" s="43">
        <f t="shared" si="7"/>
        <v>292.0393355</v>
      </c>
      <c r="BD21" s="43">
        <f t="shared" si="7"/>
        <v>300.8005156</v>
      </c>
      <c r="BE21" s="43">
        <f t="shared" si="7"/>
        <v>309.8245311</v>
      </c>
      <c r="BF21" s="43">
        <f t="shared" si="7"/>
        <v>319.119267</v>
      </c>
      <c r="BG21" s="43">
        <f t="shared" si="7"/>
        <v>328.692845</v>
      </c>
      <c r="BH21" s="43">
        <f t="shared" si="7"/>
        <v>338.5536304</v>
      </c>
      <c r="BI21" s="43">
        <f t="shared" si="7"/>
        <v>348.7102393</v>
      </c>
      <c r="BJ21" s="43">
        <f t="shared" si="7"/>
        <v>359.1715464</v>
      </c>
      <c r="BK21" s="43">
        <f t="shared" si="7"/>
        <v>369.9466928</v>
      </c>
      <c r="BL21" s="43">
        <f t="shared" si="7"/>
        <v>381.0450936</v>
      </c>
      <c r="BM21" s="43">
        <f t="shared" si="7"/>
        <v>392.4764464</v>
      </c>
      <c r="BN21" s="43">
        <f t="shared" si="7"/>
        <v>404.2507398</v>
      </c>
    </row>
    <row r="22" ht="14.25" customHeight="1">
      <c r="C22" s="13" t="s">
        <v>308</v>
      </c>
      <c r="G22" s="169">
        <f t="array" ref="G22">+INDEX(Assumptions!$I$46:$I$49,MATCH(Model!$C$20,Assumptions!$E$46:$E$49,0))</f>
        <v>49</v>
      </c>
      <c r="H22" s="169">
        <f t="array" ref="H22">+INDEX(Assumptions!$I$46:$I$49,MATCH(Model!$C$20,Assumptions!$E$46:$E$49,0))</f>
        <v>49</v>
      </c>
      <c r="I22" s="169">
        <f t="array" ref="I22">+INDEX(Assumptions!$I$46:$I$49,MATCH(Model!$C$20,Assumptions!$E$46:$E$49,0))</f>
        <v>49</v>
      </c>
      <c r="J22" s="169">
        <f t="array" ref="J22">+INDEX(Assumptions!$I$46:$I$49,MATCH(Model!$C$20,Assumptions!$E$46:$E$49,0))</f>
        <v>49</v>
      </c>
      <c r="K22" s="169">
        <f t="array" ref="K22">+INDEX(Assumptions!$I$46:$I$49,MATCH(Model!$C$20,Assumptions!$E$46:$E$49,0))</f>
        <v>49</v>
      </c>
      <c r="L22" s="169">
        <f t="array" ref="L22">+INDEX(Assumptions!$I$46:$I$49,MATCH(Model!$C$20,Assumptions!$E$46:$E$49,0))</f>
        <v>49</v>
      </c>
      <c r="M22" s="169">
        <f t="array" ref="M22">+INDEX(Assumptions!$I$46:$I$49,MATCH(Model!$C$20,Assumptions!$E$46:$E$49,0))</f>
        <v>49</v>
      </c>
      <c r="N22" s="169">
        <f t="array" ref="N22">+INDEX(Assumptions!$I$46:$I$49,MATCH(Model!$C$20,Assumptions!$E$46:$E$49,0))</f>
        <v>49</v>
      </c>
      <c r="O22" s="169">
        <f t="array" ref="O22">+INDEX(Assumptions!$I$46:$I$49,MATCH(Model!$C$20,Assumptions!$E$46:$E$49,0))</f>
        <v>49</v>
      </c>
      <c r="P22" s="169">
        <f t="array" ref="P22">+INDEX(Assumptions!$I$46:$I$49,MATCH(Model!$C$20,Assumptions!$E$46:$E$49,0))</f>
        <v>49</v>
      </c>
      <c r="Q22" s="169">
        <f t="array" ref="Q22">+INDEX(Assumptions!$I$46:$I$49,MATCH(Model!$C$20,Assumptions!$E$46:$E$49,0))</f>
        <v>49</v>
      </c>
      <c r="R22" s="169">
        <f t="array" ref="R22">+INDEX(Assumptions!$I$46:$I$49,MATCH(Model!$C$20,Assumptions!$E$46:$E$49,0))</f>
        <v>49</v>
      </c>
      <c r="S22" s="169">
        <f t="array" ref="S22">+INDEX(Assumptions!$I$46:$I$49,MATCH(Model!$C$20,Assumptions!$E$46:$E$49,0))</f>
        <v>49</v>
      </c>
      <c r="T22" s="169">
        <f t="array" ref="T22">+INDEX(Assumptions!$I$46:$I$49,MATCH(Model!$C$20,Assumptions!$E$46:$E$49,0))</f>
        <v>49</v>
      </c>
      <c r="U22" s="169">
        <f t="array" ref="U22">+INDEX(Assumptions!$I$46:$I$49,MATCH(Model!$C$20,Assumptions!$E$46:$E$49,0))</f>
        <v>49</v>
      </c>
      <c r="V22" s="169">
        <f t="array" ref="V22">+INDEX(Assumptions!$I$46:$I$49,MATCH(Model!$C$20,Assumptions!$E$46:$E$49,0))</f>
        <v>49</v>
      </c>
      <c r="W22" s="169">
        <f t="array" ref="W22">+INDEX(Assumptions!$I$46:$I$49,MATCH(Model!$C$20,Assumptions!$E$46:$E$49,0))</f>
        <v>49</v>
      </c>
      <c r="X22" s="169">
        <f t="array" ref="X22">+INDEX(Assumptions!$I$46:$I$49,MATCH(Model!$C$20,Assumptions!$E$46:$E$49,0))</f>
        <v>49</v>
      </c>
      <c r="Y22" s="169">
        <f t="array" ref="Y22">+INDEX(Assumptions!$I$46:$I$49,MATCH(Model!$C$20,Assumptions!$E$46:$E$49,0))</f>
        <v>49</v>
      </c>
      <c r="Z22" s="169">
        <f t="array" ref="Z22">+INDEX(Assumptions!$I$46:$I$49,MATCH(Model!$C$20,Assumptions!$E$46:$E$49,0))</f>
        <v>49</v>
      </c>
      <c r="AA22" s="169">
        <f t="array" ref="AA22">+INDEX(Assumptions!$I$46:$I$49,MATCH(Model!$C$20,Assumptions!$E$46:$E$49,0))</f>
        <v>49</v>
      </c>
      <c r="AB22" s="169">
        <f t="array" ref="AB22">+INDEX(Assumptions!$I$46:$I$49,MATCH(Model!$C$20,Assumptions!$E$46:$E$49,0))</f>
        <v>49</v>
      </c>
      <c r="AC22" s="169">
        <f t="array" ref="AC22">+INDEX(Assumptions!$I$46:$I$49,MATCH(Model!$C$20,Assumptions!$E$46:$E$49,0))</f>
        <v>49</v>
      </c>
      <c r="AD22" s="169">
        <f t="array" ref="AD22">+INDEX(Assumptions!$I$46:$I$49,MATCH(Model!$C$20,Assumptions!$E$46:$E$49,0))</f>
        <v>49</v>
      </c>
      <c r="AE22" s="169">
        <f t="array" ref="AE22">+INDEX(Assumptions!$I$46:$I$49,MATCH(Model!$C$20,Assumptions!$E$46:$E$49,0))</f>
        <v>49</v>
      </c>
      <c r="AF22" s="169">
        <f t="array" ref="AF22">+INDEX(Assumptions!$I$46:$I$49,MATCH(Model!$C$20,Assumptions!$E$46:$E$49,0))</f>
        <v>49</v>
      </c>
      <c r="AG22" s="169">
        <f t="array" ref="AG22">+INDEX(Assumptions!$I$46:$I$49,MATCH(Model!$C$20,Assumptions!$E$46:$E$49,0))</f>
        <v>49</v>
      </c>
      <c r="AH22" s="169">
        <f t="array" ref="AH22">+INDEX(Assumptions!$I$46:$I$49,MATCH(Model!$C$20,Assumptions!$E$46:$E$49,0))</f>
        <v>49</v>
      </c>
      <c r="AI22" s="169">
        <f t="array" ref="AI22">+INDEX(Assumptions!$I$46:$I$49,MATCH(Model!$C$20,Assumptions!$E$46:$E$49,0))</f>
        <v>49</v>
      </c>
      <c r="AJ22" s="169">
        <f t="array" ref="AJ22">+INDEX(Assumptions!$I$46:$I$49,MATCH(Model!$C$20,Assumptions!$E$46:$E$49,0))</f>
        <v>49</v>
      </c>
      <c r="AK22" s="169">
        <f t="array" ref="AK22">+INDEX(Assumptions!$I$46:$I$49,MATCH(Model!$C$20,Assumptions!$E$46:$E$49,0))</f>
        <v>49</v>
      </c>
      <c r="AL22" s="169">
        <f t="array" ref="AL22">+INDEX(Assumptions!$I$46:$I$49,MATCH(Model!$C$20,Assumptions!$E$46:$E$49,0))</f>
        <v>49</v>
      </c>
      <c r="AM22" s="169">
        <f t="array" ref="AM22">+INDEX(Assumptions!$I$46:$I$49,MATCH(Model!$C$20,Assumptions!$E$46:$E$49,0))</f>
        <v>49</v>
      </c>
      <c r="AN22" s="169">
        <f t="array" ref="AN22">+INDEX(Assumptions!$I$46:$I$49,MATCH(Model!$C$20,Assumptions!$E$46:$E$49,0))</f>
        <v>49</v>
      </c>
      <c r="AO22" s="169">
        <f t="array" ref="AO22">+INDEX(Assumptions!$I$46:$I$49,MATCH(Model!$C$20,Assumptions!$E$46:$E$49,0))</f>
        <v>49</v>
      </c>
      <c r="AP22" s="169">
        <f t="array" ref="AP22">+INDEX(Assumptions!$I$46:$I$49,MATCH(Model!$C$20,Assumptions!$E$46:$E$49,0))</f>
        <v>49</v>
      </c>
      <c r="AQ22" s="169">
        <f t="array" ref="AQ22">+INDEX(Assumptions!$I$46:$I$49,MATCH(Model!$C$20,Assumptions!$E$46:$E$49,0))</f>
        <v>49</v>
      </c>
      <c r="AR22" s="169">
        <f t="array" ref="AR22">+INDEX(Assumptions!$I$46:$I$49,MATCH(Model!$C$20,Assumptions!$E$46:$E$49,0))</f>
        <v>49</v>
      </c>
      <c r="AS22" s="169">
        <f t="array" ref="AS22">+INDEX(Assumptions!$I$46:$I$49,MATCH(Model!$C$20,Assumptions!$E$46:$E$49,0))</f>
        <v>49</v>
      </c>
      <c r="AT22" s="169">
        <f t="array" ref="AT22">+INDEX(Assumptions!$I$46:$I$49,MATCH(Model!$C$20,Assumptions!$E$46:$E$49,0))</f>
        <v>49</v>
      </c>
      <c r="AU22" s="169">
        <f t="array" ref="AU22">+INDEX(Assumptions!$I$46:$I$49,MATCH(Model!$C$20,Assumptions!$E$46:$E$49,0))</f>
        <v>49</v>
      </c>
      <c r="AV22" s="169">
        <f t="array" ref="AV22">+INDEX(Assumptions!$I$46:$I$49,MATCH(Model!$C$20,Assumptions!$E$46:$E$49,0))</f>
        <v>49</v>
      </c>
      <c r="AW22" s="169">
        <f t="array" ref="AW22">+INDEX(Assumptions!$I$46:$I$49,MATCH(Model!$C$20,Assumptions!$E$46:$E$49,0))</f>
        <v>49</v>
      </c>
      <c r="AX22" s="169">
        <f t="array" ref="AX22">+INDEX(Assumptions!$I$46:$I$49,MATCH(Model!$C$20,Assumptions!$E$46:$E$49,0))</f>
        <v>49</v>
      </c>
      <c r="AY22" s="169">
        <f t="array" ref="AY22">+INDEX(Assumptions!$I$46:$I$49,MATCH(Model!$C$20,Assumptions!$E$46:$E$49,0))</f>
        <v>49</v>
      </c>
      <c r="AZ22" s="169">
        <f t="array" ref="AZ22">+INDEX(Assumptions!$I$46:$I$49,MATCH(Model!$C$20,Assumptions!$E$46:$E$49,0))</f>
        <v>49</v>
      </c>
      <c r="BA22" s="169">
        <f t="array" ref="BA22">+INDEX(Assumptions!$I$46:$I$49,MATCH(Model!$C$20,Assumptions!$E$46:$E$49,0))</f>
        <v>49</v>
      </c>
      <c r="BB22" s="169">
        <f t="array" ref="BB22">+INDEX(Assumptions!$I$46:$I$49,MATCH(Model!$C$20,Assumptions!$E$46:$E$49,0))</f>
        <v>49</v>
      </c>
      <c r="BC22" s="169">
        <f t="array" ref="BC22">+INDEX(Assumptions!$I$46:$I$49,MATCH(Model!$C$20,Assumptions!$E$46:$E$49,0))</f>
        <v>49</v>
      </c>
      <c r="BD22" s="169">
        <f t="array" ref="BD22">+INDEX(Assumptions!$I$46:$I$49,MATCH(Model!$C$20,Assumptions!$E$46:$E$49,0))</f>
        <v>49</v>
      </c>
      <c r="BE22" s="169">
        <f t="array" ref="BE22">+INDEX(Assumptions!$I$46:$I$49,MATCH(Model!$C$20,Assumptions!$E$46:$E$49,0))</f>
        <v>49</v>
      </c>
      <c r="BF22" s="169">
        <f t="array" ref="BF22">+INDEX(Assumptions!$I$46:$I$49,MATCH(Model!$C$20,Assumptions!$E$46:$E$49,0))</f>
        <v>49</v>
      </c>
      <c r="BG22" s="169">
        <f t="array" ref="BG22">+INDEX(Assumptions!$I$46:$I$49,MATCH(Model!$C$20,Assumptions!$E$46:$E$49,0))</f>
        <v>49</v>
      </c>
      <c r="BH22" s="169">
        <f t="array" ref="BH22">+INDEX(Assumptions!$I$46:$I$49,MATCH(Model!$C$20,Assumptions!$E$46:$E$49,0))</f>
        <v>49</v>
      </c>
      <c r="BI22" s="169">
        <f t="array" ref="BI22">+INDEX(Assumptions!$I$46:$I$49,MATCH(Model!$C$20,Assumptions!$E$46:$E$49,0))</f>
        <v>49</v>
      </c>
      <c r="BJ22" s="169">
        <f t="array" ref="BJ22">+INDEX(Assumptions!$I$46:$I$49,MATCH(Model!$C$20,Assumptions!$E$46:$E$49,0))</f>
        <v>49</v>
      </c>
      <c r="BK22" s="169">
        <f t="array" ref="BK22">+INDEX(Assumptions!$I$46:$I$49,MATCH(Model!$C$20,Assumptions!$E$46:$E$49,0))</f>
        <v>49</v>
      </c>
      <c r="BL22" s="169">
        <f t="array" ref="BL22">+INDEX(Assumptions!$I$46:$I$49,MATCH(Model!$C$20,Assumptions!$E$46:$E$49,0))</f>
        <v>49</v>
      </c>
      <c r="BM22" s="169">
        <f t="array" ref="BM22">+INDEX(Assumptions!$I$46:$I$49,MATCH(Model!$C$20,Assumptions!$E$46:$E$49,0))</f>
        <v>49</v>
      </c>
      <c r="BN22" s="169">
        <f t="array" ref="BN22">+INDEX(Assumptions!$I$46:$I$49,MATCH(Model!$C$20,Assumptions!$E$46:$E$49,0))</f>
        <v>49</v>
      </c>
    </row>
    <row r="23" ht="14.25" customHeight="1">
      <c r="C23" s="13" t="s">
        <v>309</v>
      </c>
      <c r="G23" s="57">
        <f t="shared" ref="G23:BN23" si="8">+G21*G22</f>
        <v>686</v>
      </c>
      <c r="H23" s="57">
        <f t="shared" si="8"/>
        <v>754.6</v>
      </c>
      <c r="I23" s="57">
        <f t="shared" si="8"/>
        <v>830.06</v>
      </c>
      <c r="J23" s="57">
        <f t="shared" si="8"/>
        <v>913.066</v>
      </c>
      <c r="K23" s="57">
        <f t="shared" si="8"/>
        <v>1004.3726</v>
      </c>
      <c r="L23" s="57">
        <f t="shared" si="8"/>
        <v>1104.80986</v>
      </c>
      <c r="M23" s="57">
        <f t="shared" si="8"/>
        <v>1215.290846</v>
      </c>
      <c r="N23" s="57">
        <f t="shared" si="8"/>
        <v>1336.819931</v>
      </c>
      <c r="O23" s="57">
        <f t="shared" si="8"/>
        <v>1470.501924</v>
      </c>
      <c r="P23" s="57">
        <f t="shared" si="8"/>
        <v>1617.552116</v>
      </c>
      <c r="Q23" s="57">
        <f t="shared" si="8"/>
        <v>1779.307328</v>
      </c>
      <c r="R23" s="57">
        <f t="shared" si="8"/>
        <v>1957.23806</v>
      </c>
      <c r="S23" s="57">
        <f t="shared" si="8"/>
        <v>2103.300602</v>
      </c>
      <c r="T23" s="57">
        <f t="shared" si="8"/>
        <v>2271.56465</v>
      </c>
      <c r="U23" s="57">
        <f t="shared" si="8"/>
        <v>2453.289822</v>
      </c>
      <c r="V23" s="57">
        <f t="shared" si="8"/>
        <v>2649.553008</v>
      </c>
      <c r="W23" s="57">
        <f t="shared" si="8"/>
        <v>2861.517249</v>
      </c>
      <c r="X23" s="57">
        <f t="shared" si="8"/>
        <v>3090.438629</v>
      </c>
      <c r="Y23" s="57">
        <f t="shared" si="8"/>
        <v>3337.673719</v>
      </c>
      <c r="Z23" s="57">
        <f t="shared" si="8"/>
        <v>3604.687617</v>
      </c>
      <c r="AA23" s="57">
        <f t="shared" si="8"/>
        <v>3893.062626</v>
      </c>
      <c r="AB23" s="57">
        <f t="shared" si="8"/>
        <v>4204.507636</v>
      </c>
      <c r="AC23" s="57">
        <f t="shared" si="8"/>
        <v>4540.868247</v>
      </c>
      <c r="AD23" s="57">
        <f t="shared" si="8"/>
        <v>4904.137707</v>
      </c>
      <c r="AE23" s="57">
        <f t="shared" si="8"/>
        <v>5123.852787</v>
      </c>
      <c r="AF23" s="57">
        <f t="shared" si="8"/>
        <v>5380.045426</v>
      </c>
      <c r="AG23" s="57">
        <f t="shared" si="8"/>
        <v>5649.047698</v>
      </c>
      <c r="AH23" s="57">
        <f t="shared" si="8"/>
        <v>5931.500083</v>
      </c>
      <c r="AI23" s="57">
        <f t="shared" si="8"/>
        <v>6228.075087</v>
      </c>
      <c r="AJ23" s="57">
        <f t="shared" si="8"/>
        <v>6539.478841</v>
      </c>
      <c r="AK23" s="57">
        <f t="shared" si="8"/>
        <v>6866.452783</v>
      </c>
      <c r="AL23" s="57">
        <f t="shared" si="8"/>
        <v>7209.775422</v>
      </c>
      <c r="AM23" s="57">
        <f t="shared" si="8"/>
        <v>7570.264193</v>
      </c>
      <c r="AN23" s="57">
        <f t="shared" si="8"/>
        <v>7948.777403</v>
      </c>
      <c r="AO23" s="57">
        <f t="shared" si="8"/>
        <v>8346.216273</v>
      </c>
      <c r="AP23" s="57">
        <f t="shared" si="8"/>
        <v>8763.527087</v>
      </c>
      <c r="AQ23" s="57">
        <f t="shared" si="8"/>
        <v>9069.171283</v>
      </c>
      <c r="AR23" s="57">
        <f t="shared" si="8"/>
        <v>9431.938134</v>
      </c>
      <c r="AS23" s="57">
        <f t="shared" si="8"/>
        <v>9809.21566</v>
      </c>
      <c r="AT23" s="57">
        <f t="shared" si="8"/>
        <v>10201.58429</v>
      </c>
      <c r="AU23" s="57">
        <f t="shared" si="8"/>
        <v>10609.64766</v>
      </c>
      <c r="AV23" s="57">
        <f t="shared" si="8"/>
        <v>11034.03356</v>
      </c>
      <c r="AW23" s="57">
        <f t="shared" si="8"/>
        <v>11475.39491</v>
      </c>
      <c r="AX23" s="57">
        <f t="shared" si="8"/>
        <v>11934.4107</v>
      </c>
      <c r="AY23" s="57">
        <f t="shared" si="8"/>
        <v>12411.78713</v>
      </c>
      <c r="AZ23" s="57">
        <f t="shared" si="8"/>
        <v>12908.25862</v>
      </c>
      <c r="BA23" s="57">
        <f t="shared" si="8"/>
        <v>13424.58896</v>
      </c>
      <c r="BB23" s="57">
        <f t="shared" si="8"/>
        <v>13961.57252</v>
      </c>
      <c r="BC23" s="57">
        <f t="shared" si="8"/>
        <v>14309.92744</v>
      </c>
      <c r="BD23" s="57">
        <f t="shared" si="8"/>
        <v>14739.22526</v>
      </c>
      <c r="BE23" s="57">
        <f t="shared" si="8"/>
        <v>15181.40202</v>
      </c>
      <c r="BF23" s="57">
        <f t="shared" si="8"/>
        <v>15636.84408</v>
      </c>
      <c r="BG23" s="57">
        <f t="shared" si="8"/>
        <v>16105.94941</v>
      </c>
      <c r="BH23" s="57">
        <f t="shared" si="8"/>
        <v>16589.12789</v>
      </c>
      <c r="BI23" s="57">
        <f t="shared" si="8"/>
        <v>17086.80172</v>
      </c>
      <c r="BJ23" s="57">
        <f t="shared" si="8"/>
        <v>17599.40578</v>
      </c>
      <c r="BK23" s="57">
        <f t="shared" si="8"/>
        <v>18127.38795</v>
      </c>
      <c r="BL23" s="57">
        <f t="shared" si="8"/>
        <v>18671.20959</v>
      </c>
      <c r="BM23" s="57">
        <f t="shared" si="8"/>
        <v>19231.34588</v>
      </c>
      <c r="BN23" s="57">
        <f t="shared" si="8"/>
        <v>19808.28625</v>
      </c>
    </row>
    <row r="24" ht="14.25" customHeight="1"/>
    <row r="25" ht="14.25" customHeight="1">
      <c r="C25" s="13" t="s">
        <v>306</v>
      </c>
    </row>
    <row r="26" ht="14.25" customHeight="1">
      <c r="D26" s="192" t="str">
        <f>+Assumptions!E87</f>
        <v>Small Business</v>
      </c>
      <c r="G26" s="163">
        <f t="array" ref="G26">+INDEX(Assumptions!$L$40:$L$43,MATCH($D26,Assumptions!$E$40:$E$43,0))</f>
        <v>0.2</v>
      </c>
      <c r="H26" s="163">
        <f t="array" ref="H26">+INDEX(Assumptions!$L$40:$L$43,MATCH($D26,Assumptions!$E$40:$E$43,0))</f>
        <v>0.2</v>
      </c>
      <c r="I26" s="163">
        <f t="array" ref="I26">+INDEX(Assumptions!$L$40:$L$43,MATCH($D26,Assumptions!$E$40:$E$43,0))</f>
        <v>0.2</v>
      </c>
      <c r="J26" s="163">
        <f t="array" ref="J26">+INDEX(Assumptions!$L$40:$L$43,MATCH($D26,Assumptions!$E$40:$E$43,0))</f>
        <v>0.2</v>
      </c>
      <c r="K26" s="163">
        <f t="array" ref="K26">+INDEX(Assumptions!$L$40:$L$43,MATCH($D26,Assumptions!$E$40:$E$43,0))</f>
        <v>0.2</v>
      </c>
      <c r="L26" s="163">
        <f t="array" ref="L26">+INDEX(Assumptions!$L$40:$L$43,MATCH($D26,Assumptions!$E$40:$E$43,0))</f>
        <v>0.2</v>
      </c>
      <c r="M26" s="163">
        <f t="array" ref="M26">+INDEX(Assumptions!$L$40:$L$43,MATCH($D26,Assumptions!$E$40:$E$43,0))</f>
        <v>0.2</v>
      </c>
      <c r="N26" s="163">
        <f t="array" ref="N26">+INDEX(Assumptions!$L$40:$L$43,MATCH($D26,Assumptions!$E$40:$E$43,0))</f>
        <v>0.2</v>
      </c>
      <c r="O26" s="163">
        <f t="array" ref="O26">+INDEX(Assumptions!$L$40:$L$43,MATCH($D26,Assumptions!$E$40:$E$43,0))</f>
        <v>0.2</v>
      </c>
      <c r="P26" s="163">
        <f t="array" ref="P26">+INDEX(Assumptions!$L$40:$L$43,MATCH($D26,Assumptions!$E$40:$E$43,0))</f>
        <v>0.2</v>
      </c>
      <c r="Q26" s="163">
        <f t="array" ref="Q26">+INDEX(Assumptions!$L$40:$L$43,MATCH($D26,Assumptions!$E$40:$E$43,0))</f>
        <v>0.2</v>
      </c>
      <c r="R26" s="163">
        <f t="array" ref="R26">+INDEX(Assumptions!$L$40:$L$43,MATCH($D26,Assumptions!$E$40:$E$43,0))</f>
        <v>0.2</v>
      </c>
      <c r="S26" s="163">
        <f t="array" ref="S26">+INDEX(Assumptions!$L$40:$L$43,MATCH($D26,Assumptions!$E$40:$E$43,0))</f>
        <v>0.2</v>
      </c>
      <c r="T26" s="163">
        <f t="array" ref="T26">+INDEX(Assumptions!$L$40:$L$43,MATCH($D26,Assumptions!$E$40:$E$43,0))</f>
        <v>0.2</v>
      </c>
      <c r="U26" s="163">
        <f t="array" ref="U26">+INDEX(Assumptions!$L$40:$L$43,MATCH($D26,Assumptions!$E$40:$E$43,0))</f>
        <v>0.2</v>
      </c>
      <c r="V26" s="163">
        <f t="array" ref="V26">+INDEX(Assumptions!$L$40:$L$43,MATCH($D26,Assumptions!$E$40:$E$43,0))</f>
        <v>0.2</v>
      </c>
      <c r="W26" s="163">
        <f t="array" ref="W26">+INDEX(Assumptions!$L$40:$L$43,MATCH($D26,Assumptions!$E$40:$E$43,0))</f>
        <v>0.2</v>
      </c>
      <c r="X26" s="163">
        <f t="array" ref="X26">+INDEX(Assumptions!$L$40:$L$43,MATCH($D26,Assumptions!$E$40:$E$43,0))</f>
        <v>0.2</v>
      </c>
      <c r="Y26" s="163">
        <f t="array" ref="Y26">+INDEX(Assumptions!$L$40:$L$43,MATCH($D26,Assumptions!$E$40:$E$43,0))</f>
        <v>0.2</v>
      </c>
      <c r="Z26" s="163">
        <f t="array" ref="Z26">+INDEX(Assumptions!$L$40:$L$43,MATCH($D26,Assumptions!$E$40:$E$43,0))</f>
        <v>0.2</v>
      </c>
      <c r="AA26" s="163">
        <f t="array" ref="AA26">+INDEX(Assumptions!$L$40:$L$43,MATCH($D26,Assumptions!$E$40:$E$43,0))</f>
        <v>0.2</v>
      </c>
      <c r="AB26" s="163">
        <f t="array" ref="AB26">+INDEX(Assumptions!$L$40:$L$43,MATCH($D26,Assumptions!$E$40:$E$43,0))</f>
        <v>0.2</v>
      </c>
      <c r="AC26" s="163">
        <f t="array" ref="AC26">+INDEX(Assumptions!$L$40:$L$43,MATCH($D26,Assumptions!$E$40:$E$43,0))</f>
        <v>0.2</v>
      </c>
      <c r="AD26" s="163">
        <f t="array" ref="AD26">+INDEX(Assumptions!$L$40:$L$43,MATCH($D26,Assumptions!$E$40:$E$43,0))</f>
        <v>0.2</v>
      </c>
      <c r="AE26" s="163">
        <f t="array" ref="AE26">+INDEX(Assumptions!$L$40:$L$43,MATCH($D26,Assumptions!$E$40:$E$43,0))</f>
        <v>0.2</v>
      </c>
      <c r="AF26" s="163">
        <f t="array" ref="AF26">+INDEX(Assumptions!$L$40:$L$43,MATCH($D26,Assumptions!$E$40:$E$43,0))</f>
        <v>0.2</v>
      </c>
      <c r="AG26" s="163">
        <f t="array" ref="AG26">+INDEX(Assumptions!$L$40:$L$43,MATCH($D26,Assumptions!$E$40:$E$43,0))</f>
        <v>0.2</v>
      </c>
      <c r="AH26" s="163">
        <f t="array" ref="AH26">+INDEX(Assumptions!$L$40:$L$43,MATCH($D26,Assumptions!$E$40:$E$43,0))</f>
        <v>0.2</v>
      </c>
      <c r="AI26" s="163">
        <f t="array" ref="AI26">+INDEX(Assumptions!$L$40:$L$43,MATCH($D26,Assumptions!$E$40:$E$43,0))</f>
        <v>0.2</v>
      </c>
      <c r="AJ26" s="163">
        <f t="array" ref="AJ26">+INDEX(Assumptions!$L$40:$L$43,MATCH($D26,Assumptions!$E$40:$E$43,0))</f>
        <v>0.2</v>
      </c>
      <c r="AK26" s="163">
        <f t="array" ref="AK26">+INDEX(Assumptions!$L$40:$L$43,MATCH($D26,Assumptions!$E$40:$E$43,0))</f>
        <v>0.2</v>
      </c>
      <c r="AL26" s="163">
        <f t="array" ref="AL26">+INDEX(Assumptions!$L$40:$L$43,MATCH($D26,Assumptions!$E$40:$E$43,0))</f>
        <v>0.2</v>
      </c>
      <c r="AM26" s="163">
        <f t="array" ref="AM26">+INDEX(Assumptions!$L$40:$L$43,MATCH($D26,Assumptions!$E$40:$E$43,0))</f>
        <v>0.2</v>
      </c>
      <c r="AN26" s="163">
        <f t="array" ref="AN26">+INDEX(Assumptions!$L$40:$L$43,MATCH($D26,Assumptions!$E$40:$E$43,0))</f>
        <v>0.2</v>
      </c>
      <c r="AO26" s="163">
        <f t="array" ref="AO26">+INDEX(Assumptions!$L$40:$L$43,MATCH($D26,Assumptions!$E$40:$E$43,0))</f>
        <v>0.2</v>
      </c>
      <c r="AP26" s="163">
        <f t="array" ref="AP26">+INDEX(Assumptions!$L$40:$L$43,MATCH($D26,Assumptions!$E$40:$E$43,0))</f>
        <v>0.2</v>
      </c>
      <c r="AQ26" s="163">
        <f t="array" ref="AQ26">+INDEX(Assumptions!$L$40:$L$43,MATCH($D26,Assumptions!$E$40:$E$43,0))</f>
        <v>0.2</v>
      </c>
      <c r="AR26" s="163">
        <f t="array" ref="AR26">+INDEX(Assumptions!$L$40:$L$43,MATCH($D26,Assumptions!$E$40:$E$43,0))</f>
        <v>0.2</v>
      </c>
      <c r="AS26" s="163">
        <f t="array" ref="AS26">+INDEX(Assumptions!$L$40:$L$43,MATCH($D26,Assumptions!$E$40:$E$43,0))</f>
        <v>0.2</v>
      </c>
      <c r="AT26" s="163">
        <f t="array" ref="AT26">+INDEX(Assumptions!$L$40:$L$43,MATCH($D26,Assumptions!$E$40:$E$43,0))</f>
        <v>0.2</v>
      </c>
      <c r="AU26" s="163">
        <f t="array" ref="AU26">+INDEX(Assumptions!$L$40:$L$43,MATCH($D26,Assumptions!$E$40:$E$43,0))</f>
        <v>0.2</v>
      </c>
      <c r="AV26" s="163">
        <f t="array" ref="AV26">+INDEX(Assumptions!$L$40:$L$43,MATCH($D26,Assumptions!$E$40:$E$43,0))</f>
        <v>0.2</v>
      </c>
      <c r="AW26" s="163">
        <f t="array" ref="AW26">+INDEX(Assumptions!$L$40:$L$43,MATCH($D26,Assumptions!$E$40:$E$43,0))</f>
        <v>0.2</v>
      </c>
      <c r="AX26" s="163">
        <f t="array" ref="AX26">+INDEX(Assumptions!$L$40:$L$43,MATCH($D26,Assumptions!$E$40:$E$43,0))</f>
        <v>0.2</v>
      </c>
      <c r="AY26" s="163">
        <f t="array" ref="AY26">+INDEX(Assumptions!$L$40:$L$43,MATCH($D26,Assumptions!$E$40:$E$43,0))</f>
        <v>0.2</v>
      </c>
      <c r="AZ26" s="163">
        <f t="array" ref="AZ26">+INDEX(Assumptions!$L$40:$L$43,MATCH($D26,Assumptions!$E$40:$E$43,0))</f>
        <v>0.2</v>
      </c>
      <c r="BA26" s="163">
        <f t="array" ref="BA26">+INDEX(Assumptions!$L$40:$L$43,MATCH($D26,Assumptions!$E$40:$E$43,0))</f>
        <v>0.2</v>
      </c>
      <c r="BB26" s="163">
        <f t="array" ref="BB26">+INDEX(Assumptions!$L$40:$L$43,MATCH($D26,Assumptions!$E$40:$E$43,0))</f>
        <v>0.2</v>
      </c>
      <c r="BC26" s="163">
        <f t="array" ref="BC26">+INDEX(Assumptions!$L$40:$L$43,MATCH($D26,Assumptions!$E$40:$E$43,0))</f>
        <v>0.2</v>
      </c>
      <c r="BD26" s="163">
        <f t="array" ref="BD26">+INDEX(Assumptions!$L$40:$L$43,MATCH($D26,Assumptions!$E$40:$E$43,0))</f>
        <v>0.2</v>
      </c>
      <c r="BE26" s="163">
        <f t="array" ref="BE26">+INDEX(Assumptions!$L$40:$L$43,MATCH($D26,Assumptions!$E$40:$E$43,0))</f>
        <v>0.2</v>
      </c>
      <c r="BF26" s="163">
        <f t="array" ref="BF26">+INDEX(Assumptions!$L$40:$L$43,MATCH($D26,Assumptions!$E$40:$E$43,0))</f>
        <v>0.2</v>
      </c>
      <c r="BG26" s="163">
        <f t="array" ref="BG26">+INDEX(Assumptions!$L$40:$L$43,MATCH($D26,Assumptions!$E$40:$E$43,0))</f>
        <v>0.2</v>
      </c>
      <c r="BH26" s="163">
        <f t="array" ref="BH26">+INDEX(Assumptions!$L$40:$L$43,MATCH($D26,Assumptions!$E$40:$E$43,0))</f>
        <v>0.2</v>
      </c>
      <c r="BI26" s="163">
        <f t="array" ref="BI26">+INDEX(Assumptions!$L$40:$L$43,MATCH($D26,Assumptions!$E$40:$E$43,0))</f>
        <v>0.2</v>
      </c>
      <c r="BJ26" s="163">
        <f t="array" ref="BJ26">+INDEX(Assumptions!$L$40:$L$43,MATCH($D26,Assumptions!$E$40:$E$43,0))</f>
        <v>0.2</v>
      </c>
      <c r="BK26" s="163">
        <f t="array" ref="BK26">+INDEX(Assumptions!$L$40:$L$43,MATCH($D26,Assumptions!$E$40:$E$43,0))</f>
        <v>0.2</v>
      </c>
      <c r="BL26" s="163">
        <f t="array" ref="BL26">+INDEX(Assumptions!$L$40:$L$43,MATCH($D26,Assumptions!$E$40:$E$43,0))</f>
        <v>0.2</v>
      </c>
      <c r="BM26" s="163">
        <f t="array" ref="BM26">+INDEX(Assumptions!$L$40:$L$43,MATCH($D26,Assumptions!$E$40:$E$43,0))</f>
        <v>0.2</v>
      </c>
      <c r="BN26" s="163">
        <f t="array" ref="BN26">+INDEX(Assumptions!$L$40:$L$43,MATCH($D26,Assumptions!$E$40:$E$43,0))</f>
        <v>0.2</v>
      </c>
    </row>
    <row r="27" ht="14.25" customHeight="1">
      <c r="D27" s="13" t="s">
        <v>310</v>
      </c>
      <c r="G27" s="193">
        <f t="array" ref="G27">+INDEX(Assumptions!$L$88:$L$92,MATCH(G$4,Assumptions!$E$88:$E$92))/12</f>
        <v>0.04166666667</v>
      </c>
      <c r="H27" s="193">
        <f t="array" ref="H27">+INDEX(Assumptions!$L$88:$L$92,MATCH(H$4,Assumptions!$E$88:$E$92))/12</f>
        <v>0.04166666667</v>
      </c>
      <c r="I27" s="193">
        <f t="array" ref="I27">+INDEX(Assumptions!$L$88:$L$92,MATCH(I$4,Assumptions!$E$88:$E$92))/12</f>
        <v>0.04166666667</v>
      </c>
      <c r="J27" s="193">
        <f t="array" ref="J27">+INDEX(Assumptions!$L$88:$L$92,MATCH(J$4,Assumptions!$E$88:$E$92))/12</f>
        <v>0.04166666667</v>
      </c>
      <c r="K27" s="193">
        <f t="array" ref="K27">+INDEX(Assumptions!$L$88:$L$92,MATCH(K$4,Assumptions!$E$88:$E$92))/12</f>
        <v>0.04166666667</v>
      </c>
      <c r="L27" s="193">
        <f t="array" ref="L27">+INDEX(Assumptions!$L$88:$L$92,MATCH(L$4,Assumptions!$E$88:$E$92))/12</f>
        <v>0.04166666667</v>
      </c>
      <c r="M27" s="193">
        <f t="array" ref="M27">+INDEX(Assumptions!$L$88:$L$92,MATCH(M$4,Assumptions!$E$88:$E$92))/12</f>
        <v>0.04166666667</v>
      </c>
      <c r="N27" s="193">
        <f t="array" ref="N27">+INDEX(Assumptions!$L$88:$L$92,MATCH(N$4,Assumptions!$E$88:$E$92))/12</f>
        <v>0.04166666667</v>
      </c>
      <c r="O27" s="193">
        <f t="array" ref="O27">+INDEX(Assumptions!$L$88:$L$92,MATCH(O$4,Assumptions!$E$88:$E$92))/12</f>
        <v>0.04166666667</v>
      </c>
      <c r="P27" s="193">
        <f t="array" ref="P27">+INDEX(Assumptions!$L$88:$L$92,MATCH(P$4,Assumptions!$E$88:$E$92))/12</f>
        <v>0.04166666667</v>
      </c>
      <c r="Q27" s="193">
        <f t="array" ref="Q27">+INDEX(Assumptions!$L$88:$L$92,MATCH(Q$4,Assumptions!$E$88:$E$92))/12</f>
        <v>0.04166666667</v>
      </c>
      <c r="R27" s="193">
        <f t="array" ref="R27">+INDEX(Assumptions!$L$88:$L$92,MATCH(R$4,Assumptions!$E$88:$E$92))/12</f>
        <v>0.04166666667</v>
      </c>
      <c r="S27" s="193">
        <f t="array" ref="S27">+INDEX(Assumptions!$L$88:$L$92,MATCH(S$4,Assumptions!$E$88:$E$92))/12</f>
        <v>0.0375</v>
      </c>
      <c r="T27" s="193">
        <f t="array" ref="T27">+INDEX(Assumptions!$L$88:$L$92,MATCH(T$4,Assumptions!$E$88:$E$92))/12</f>
        <v>0.0375</v>
      </c>
      <c r="U27" s="193">
        <f t="array" ref="U27">+INDEX(Assumptions!$L$88:$L$92,MATCH(U$4,Assumptions!$E$88:$E$92))/12</f>
        <v>0.0375</v>
      </c>
      <c r="V27" s="193">
        <f t="array" ref="V27">+INDEX(Assumptions!$L$88:$L$92,MATCH(V$4,Assumptions!$E$88:$E$92))/12</f>
        <v>0.0375</v>
      </c>
      <c r="W27" s="193">
        <f t="array" ref="W27">+INDEX(Assumptions!$L$88:$L$92,MATCH(W$4,Assumptions!$E$88:$E$92))/12</f>
        <v>0.0375</v>
      </c>
      <c r="X27" s="193">
        <f t="array" ref="X27">+INDEX(Assumptions!$L$88:$L$92,MATCH(X$4,Assumptions!$E$88:$E$92))/12</f>
        <v>0.0375</v>
      </c>
      <c r="Y27" s="193">
        <f t="array" ref="Y27">+INDEX(Assumptions!$L$88:$L$92,MATCH(Y$4,Assumptions!$E$88:$E$92))/12</f>
        <v>0.0375</v>
      </c>
      <c r="Z27" s="193">
        <f t="array" ref="Z27">+INDEX(Assumptions!$L$88:$L$92,MATCH(Z$4,Assumptions!$E$88:$E$92))/12</f>
        <v>0.0375</v>
      </c>
      <c r="AA27" s="193">
        <f t="array" ref="AA27">+INDEX(Assumptions!$L$88:$L$92,MATCH(AA$4,Assumptions!$E$88:$E$92))/12</f>
        <v>0.0375</v>
      </c>
      <c r="AB27" s="193">
        <f t="array" ref="AB27">+INDEX(Assumptions!$L$88:$L$92,MATCH(AB$4,Assumptions!$E$88:$E$92))/12</f>
        <v>0.0375</v>
      </c>
      <c r="AC27" s="193">
        <f t="array" ref="AC27">+INDEX(Assumptions!$L$88:$L$92,MATCH(AC$4,Assumptions!$E$88:$E$92))/12</f>
        <v>0.0375</v>
      </c>
      <c r="AD27" s="193">
        <f t="array" ref="AD27">+INDEX(Assumptions!$L$88:$L$92,MATCH(AD$4,Assumptions!$E$88:$E$92))/12</f>
        <v>0.0375</v>
      </c>
      <c r="AE27" s="193">
        <f t="array" ref="AE27">+INDEX(Assumptions!$L$88:$L$92,MATCH(AE$4,Assumptions!$E$88:$E$92))/12</f>
        <v>0.03333333333</v>
      </c>
      <c r="AF27" s="193">
        <f t="array" ref="AF27">+INDEX(Assumptions!$L$88:$L$92,MATCH(AF$4,Assumptions!$E$88:$E$92))/12</f>
        <v>0.03333333333</v>
      </c>
      <c r="AG27" s="193">
        <f t="array" ref="AG27">+INDEX(Assumptions!$L$88:$L$92,MATCH(AG$4,Assumptions!$E$88:$E$92))/12</f>
        <v>0.03333333333</v>
      </c>
      <c r="AH27" s="193">
        <f t="array" ref="AH27">+INDEX(Assumptions!$L$88:$L$92,MATCH(AH$4,Assumptions!$E$88:$E$92))/12</f>
        <v>0.03333333333</v>
      </c>
      <c r="AI27" s="193">
        <f t="array" ref="AI27">+INDEX(Assumptions!$L$88:$L$92,MATCH(AI$4,Assumptions!$E$88:$E$92))/12</f>
        <v>0.03333333333</v>
      </c>
      <c r="AJ27" s="193">
        <f t="array" ref="AJ27">+INDEX(Assumptions!$L$88:$L$92,MATCH(AJ$4,Assumptions!$E$88:$E$92))/12</f>
        <v>0.03333333333</v>
      </c>
      <c r="AK27" s="193">
        <f t="array" ref="AK27">+INDEX(Assumptions!$L$88:$L$92,MATCH(AK$4,Assumptions!$E$88:$E$92))/12</f>
        <v>0.03333333333</v>
      </c>
      <c r="AL27" s="193">
        <f t="array" ref="AL27">+INDEX(Assumptions!$L$88:$L$92,MATCH(AL$4,Assumptions!$E$88:$E$92))/12</f>
        <v>0.03333333333</v>
      </c>
      <c r="AM27" s="193">
        <f t="array" ref="AM27">+INDEX(Assumptions!$L$88:$L$92,MATCH(AM$4,Assumptions!$E$88:$E$92))/12</f>
        <v>0.03333333333</v>
      </c>
      <c r="AN27" s="193">
        <f t="array" ref="AN27">+INDEX(Assumptions!$L$88:$L$92,MATCH(AN$4,Assumptions!$E$88:$E$92))/12</f>
        <v>0.03333333333</v>
      </c>
      <c r="AO27" s="193">
        <f t="array" ref="AO27">+INDEX(Assumptions!$L$88:$L$92,MATCH(AO$4,Assumptions!$E$88:$E$92))/12</f>
        <v>0.03333333333</v>
      </c>
      <c r="AP27" s="193">
        <f t="array" ref="AP27">+INDEX(Assumptions!$L$88:$L$92,MATCH(AP$4,Assumptions!$E$88:$E$92))/12</f>
        <v>0.03333333333</v>
      </c>
      <c r="AQ27" s="193">
        <f t="array" ref="AQ27">+INDEX(Assumptions!$L$88:$L$92,MATCH(AQ$4,Assumptions!$E$88:$E$92))/12</f>
        <v>0.02916666667</v>
      </c>
      <c r="AR27" s="193">
        <f t="array" ref="AR27">+INDEX(Assumptions!$L$88:$L$92,MATCH(AR$4,Assumptions!$E$88:$E$92))/12</f>
        <v>0.02916666667</v>
      </c>
      <c r="AS27" s="193">
        <f t="array" ref="AS27">+INDEX(Assumptions!$L$88:$L$92,MATCH(AS$4,Assumptions!$E$88:$E$92))/12</f>
        <v>0.02916666667</v>
      </c>
      <c r="AT27" s="193">
        <f t="array" ref="AT27">+INDEX(Assumptions!$L$88:$L$92,MATCH(AT$4,Assumptions!$E$88:$E$92))/12</f>
        <v>0.02916666667</v>
      </c>
      <c r="AU27" s="193">
        <f t="array" ref="AU27">+INDEX(Assumptions!$L$88:$L$92,MATCH(AU$4,Assumptions!$E$88:$E$92))/12</f>
        <v>0.02916666667</v>
      </c>
      <c r="AV27" s="193">
        <f t="array" ref="AV27">+INDEX(Assumptions!$L$88:$L$92,MATCH(AV$4,Assumptions!$E$88:$E$92))/12</f>
        <v>0.02916666667</v>
      </c>
      <c r="AW27" s="193">
        <f t="array" ref="AW27">+INDEX(Assumptions!$L$88:$L$92,MATCH(AW$4,Assumptions!$E$88:$E$92))/12</f>
        <v>0.02916666667</v>
      </c>
      <c r="AX27" s="193">
        <f t="array" ref="AX27">+INDEX(Assumptions!$L$88:$L$92,MATCH(AX$4,Assumptions!$E$88:$E$92))/12</f>
        <v>0.02916666667</v>
      </c>
      <c r="AY27" s="193">
        <f t="array" ref="AY27">+INDEX(Assumptions!$L$88:$L$92,MATCH(AY$4,Assumptions!$E$88:$E$92))/12</f>
        <v>0.02916666667</v>
      </c>
      <c r="AZ27" s="193">
        <f t="array" ref="AZ27">+INDEX(Assumptions!$L$88:$L$92,MATCH(AZ$4,Assumptions!$E$88:$E$92))/12</f>
        <v>0.02916666667</v>
      </c>
      <c r="BA27" s="193">
        <f t="array" ref="BA27">+INDEX(Assumptions!$L$88:$L$92,MATCH(BA$4,Assumptions!$E$88:$E$92))/12</f>
        <v>0.02916666667</v>
      </c>
      <c r="BB27" s="193">
        <f t="array" ref="BB27">+INDEX(Assumptions!$L$88:$L$92,MATCH(BB$4,Assumptions!$E$88:$E$92))/12</f>
        <v>0.02916666667</v>
      </c>
      <c r="BC27" s="193">
        <f t="array" ref="BC27">+INDEX(Assumptions!$L$88:$L$92,MATCH(BC$4,Assumptions!$E$88:$E$92))/12</f>
        <v>0.025</v>
      </c>
      <c r="BD27" s="193">
        <f t="array" ref="BD27">+INDEX(Assumptions!$L$88:$L$92,MATCH(BD$4,Assumptions!$E$88:$E$92))/12</f>
        <v>0.025</v>
      </c>
      <c r="BE27" s="193">
        <f t="array" ref="BE27">+INDEX(Assumptions!$L$88:$L$92,MATCH(BE$4,Assumptions!$E$88:$E$92))/12</f>
        <v>0.025</v>
      </c>
      <c r="BF27" s="193">
        <f t="array" ref="BF27">+INDEX(Assumptions!$L$88:$L$92,MATCH(BF$4,Assumptions!$E$88:$E$92))/12</f>
        <v>0.025</v>
      </c>
      <c r="BG27" s="193">
        <f t="array" ref="BG27">+INDEX(Assumptions!$L$88:$L$92,MATCH(BG$4,Assumptions!$E$88:$E$92))/12</f>
        <v>0.025</v>
      </c>
      <c r="BH27" s="193">
        <f t="array" ref="BH27">+INDEX(Assumptions!$L$88:$L$92,MATCH(BH$4,Assumptions!$E$88:$E$92))/12</f>
        <v>0.025</v>
      </c>
      <c r="BI27" s="193">
        <f t="array" ref="BI27">+INDEX(Assumptions!$L$88:$L$92,MATCH(BI$4,Assumptions!$E$88:$E$92))/12</f>
        <v>0.025</v>
      </c>
      <c r="BJ27" s="193">
        <f t="array" ref="BJ27">+INDEX(Assumptions!$L$88:$L$92,MATCH(BJ$4,Assumptions!$E$88:$E$92))/12</f>
        <v>0.025</v>
      </c>
      <c r="BK27" s="193">
        <f t="array" ref="BK27">+INDEX(Assumptions!$L$88:$L$92,MATCH(BK$4,Assumptions!$E$88:$E$92))/12</f>
        <v>0.025</v>
      </c>
      <c r="BL27" s="193">
        <f t="array" ref="BL27">+INDEX(Assumptions!$L$88:$L$92,MATCH(BL$4,Assumptions!$E$88:$E$92))/12</f>
        <v>0.025</v>
      </c>
      <c r="BM27" s="193">
        <f t="array" ref="BM27">+INDEX(Assumptions!$L$88:$L$92,MATCH(BM$4,Assumptions!$E$88:$E$92))/12</f>
        <v>0.025</v>
      </c>
      <c r="BN27" s="193">
        <f t="array" ref="BN27">+INDEX(Assumptions!$L$88:$L$92,MATCH(BN$4,Assumptions!$E$88:$E$92))/12</f>
        <v>0.025</v>
      </c>
    </row>
    <row r="28" ht="14.25" customHeight="1">
      <c r="E28" s="50">
        <v>1.0</v>
      </c>
      <c r="F28" s="50"/>
      <c r="G28" s="43">
        <f>+G$26*G$17</f>
        <v>4</v>
      </c>
      <c r="H28" s="43">
        <f t="shared" ref="H28:BN28" si="9">+G28*(1-H$27)</f>
        <v>3.833333333</v>
      </c>
      <c r="I28" s="43">
        <f t="shared" si="9"/>
        <v>3.673611111</v>
      </c>
      <c r="J28" s="43">
        <f t="shared" si="9"/>
        <v>3.520543981</v>
      </c>
      <c r="K28" s="43">
        <f t="shared" si="9"/>
        <v>3.373854649</v>
      </c>
      <c r="L28" s="43">
        <f t="shared" si="9"/>
        <v>3.233277372</v>
      </c>
      <c r="M28" s="43">
        <f t="shared" si="9"/>
        <v>3.098557481</v>
      </c>
      <c r="N28" s="43">
        <f t="shared" si="9"/>
        <v>2.96945092</v>
      </c>
      <c r="O28" s="43">
        <f t="shared" si="9"/>
        <v>2.845723798</v>
      </c>
      <c r="P28" s="43">
        <f t="shared" si="9"/>
        <v>2.727151973</v>
      </c>
      <c r="Q28" s="43">
        <f t="shared" si="9"/>
        <v>2.613520641</v>
      </c>
      <c r="R28" s="43">
        <f t="shared" si="9"/>
        <v>2.504623948</v>
      </c>
      <c r="S28" s="43">
        <f t="shared" si="9"/>
        <v>2.410700549</v>
      </c>
      <c r="T28" s="43">
        <f t="shared" si="9"/>
        <v>2.320299279</v>
      </c>
      <c r="U28" s="43">
        <f t="shared" si="9"/>
        <v>2.233288056</v>
      </c>
      <c r="V28" s="43">
        <f t="shared" si="9"/>
        <v>2.149539754</v>
      </c>
      <c r="W28" s="43">
        <f t="shared" si="9"/>
        <v>2.068932013</v>
      </c>
      <c r="X28" s="43">
        <f t="shared" si="9"/>
        <v>1.991347063</v>
      </c>
      <c r="Y28" s="43">
        <f t="shared" si="9"/>
        <v>1.916671548</v>
      </c>
      <c r="Z28" s="43">
        <f t="shared" si="9"/>
        <v>1.844796365</v>
      </c>
      <c r="AA28" s="43">
        <f t="shared" si="9"/>
        <v>1.775616501</v>
      </c>
      <c r="AB28" s="43">
        <f t="shared" si="9"/>
        <v>1.709030882</v>
      </c>
      <c r="AC28" s="43">
        <f t="shared" si="9"/>
        <v>1.644942224</v>
      </c>
      <c r="AD28" s="43">
        <f t="shared" si="9"/>
        <v>1.583256891</v>
      </c>
      <c r="AE28" s="43">
        <f t="shared" si="9"/>
        <v>1.530481661</v>
      </c>
      <c r="AF28" s="43">
        <f t="shared" si="9"/>
        <v>1.479465606</v>
      </c>
      <c r="AG28" s="43">
        <f t="shared" si="9"/>
        <v>1.430150085</v>
      </c>
      <c r="AH28" s="43">
        <f t="shared" si="9"/>
        <v>1.382478416</v>
      </c>
      <c r="AI28" s="43">
        <f t="shared" si="9"/>
        <v>1.336395802</v>
      </c>
      <c r="AJ28" s="43">
        <f t="shared" si="9"/>
        <v>1.291849275</v>
      </c>
      <c r="AK28" s="43">
        <f t="shared" si="9"/>
        <v>1.248787633</v>
      </c>
      <c r="AL28" s="43">
        <f t="shared" si="9"/>
        <v>1.207161378</v>
      </c>
      <c r="AM28" s="43">
        <f t="shared" si="9"/>
        <v>1.166922666</v>
      </c>
      <c r="AN28" s="43">
        <f t="shared" si="9"/>
        <v>1.128025244</v>
      </c>
      <c r="AO28" s="43">
        <f t="shared" si="9"/>
        <v>1.090424402</v>
      </c>
      <c r="AP28" s="43">
        <f t="shared" si="9"/>
        <v>1.054076922</v>
      </c>
      <c r="AQ28" s="43">
        <f t="shared" si="9"/>
        <v>1.023333012</v>
      </c>
      <c r="AR28" s="43">
        <f t="shared" si="9"/>
        <v>0.993485799</v>
      </c>
      <c r="AS28" s="43">
        <f t="shared" si="9"/>
        <v>0.9645091299</v>
      </c>
      <c r="AT28" s="43">
        <f t="shared" si="9"/>
        <v>0.9363776136</v>
      </c>
      <c r="AU28" s="43">
        <f t="shared" si="9"/>
        <v>0.9090665999</v>
      </c>
      <c r="AV28" s="43">
        <f t="shared" si="9"/>
        <v>0.8825521574</v>
      </c>
      <c r="AW28" s="43">
        <f t="shared" si="9"/>
        <v>0.8568110528</v>
      </c>
      <c r="AX28" s="43">
        <f t="shared" si="9"/>
        <v>0.8318207304</v>
      </c>
      <c r="AY28" s="43">
        <f t="shared" si="9"/>
        <v>0.8075592924</v>
      </c>
      <c r="AZ28" s="43">
        <f t="shared" si="9"/>
        <v>0.7840054797</v>
      </c>
      <c r="BA28" s="43">
        <f t="shared" si="9"/>
        <v>0.7611386532</v>
      </c>
      <c r="BB28" s="43">
        <f t="shared" si="9"/>
        <v>0.7389387759</v>
      </c>
      <c r="BC28" s="43">
        <f t="shared" si="9"/>
        <v>0.7204653065</v>
      </c>
      <c r="BD28" s="43">
        <f t="shared" si="9"/>
        <v>0.7024536738</v>
      </c>
      <c r="BE28" s="43">
        <f t="shared" si="9"/>
        <v>0.684892332</v>
      </c>
      <c r="BF28" s="43">
        <f t="shared" si="9"/>
        <v>0.6677700237</v>
      </c>
      <c r="BG28" s="43">
        <f t="shared" si="9"/>
        <v>0.6510757731</v>
      </c>
      <c r="BH28" s="43">
        <f t="shared" si="9"/>
        <v>0.6347988787</v>
      </c>
      <c r="BI28" s="43">
        <f t="shared" si="9"/>
        <v>0.6189289068</v>
      </c>
      <c r="BJ28" s="43">
        <f t="shared" si="9"/>
        <v>0.6034556841</v>
      </c>
      <c r="BK28" s="43">
        <f t="shared" si="9"/>
        <v>0.588369292</v>
      </c>
      <c r="BL28" s="43">
        <f t="shared" si="9"/>
        <v>0.5736600597</v>
      </c>
      <c r="BM28" s="43">
        <f t="shared" si="9"/>
        <v>0.5593185582</v>
      </c>
      <c r="BN28" s="43">
        <f t="shared" si="9"/>
        <v>0.5453355942</v>
      </c>
    </row>
    <row r="29" ht="14.25" customHeight="1">
      <c r="E29" s="50">
        <f t="shared" ref="E29:E87" si="11">+E28+1</f>
        <v>2</v>
      </c>
      <c r="F29" s="50"/>
      <c r="G29" s="43"/>
      <c r="H29" s="43">
        <f>+H$26*H$17</f>
        <v>4.4</v>
      </c>
      <c r="I29" s="43">
        <f t="shared" ref="I29:BN29" si="10">+H29*(1-I$27)</f>
        <v>4.216666667</v>
      </c>
      <c r="J29" s="43">
        <f t="shared" si="10"/>
        <v>4.040972222</v>
      </c>
      <c r="K29" s="43">
        <f t="shared" si="10"/>
        <v>3.87259838</v>
      </c>
      <c r="L29" s="43">
        <f t="shared" si="10"/>
        <v>3.711240114</v>
      </c>
      <c r="M29" s="43">
        <f t="shared" si="10"/>
        <v>3.556605109</v>
      </c>
      <c r="N29" s="43">
        <f t="shared" si="10"/>
        <v>3.40841323</v>
      </c>
      <c r="O29" s="43">
        <f t="shared" si="10"/>
        <v>3.266396012</v>
      </c>
      <c r="P29" s="43">
        <f t="shared" si="10"/>
        <v>3.130296178</v>
      </c>
      <c r="Q29" s="43">
        <f t="shared" si="10"/>
        <v>2.99986717</v>
      </c>
      <c r="R29" s="43">
        <f t="shared" si="10"/>
        <v>2.874872705</v>
      </c>
      <c r="S29" s="43">
        <f t="shared" si="10"/>
        <v>2.767064979</v>
      </c>
      <c r="T29" s="43">
        <f t="shared" si="10"/>
        <v>2.663300042</v>
      </c>
      <c r="U29" s="43">
        <f t="shared" si="10"/>
        <v>2.56342629</v>
      </c>
      <c r="V29" s="43">
        <f t="shared" si="10"/>
        <v>2.467297804</v>
      </c>
      <c r="W29" s="43">
        <f t="shared" si="10"/>
        <v>2.374774137</v>
      </c>
      <c r="X29" s="43">
        <f t="shared" si="10"/>
        <v>2.285720107</v>
      </c>
      <c r="Y29" s="43">
        <f t="shared" si="10"/>
        <v>2.200005603</v>
      </c>
      <c r="Z29" s="43">
        <f t="shared" si="10"/>
        <v>2.117505392</v>
      </c>
      <c r="AA29" s="43">
        <f t="shared" si="10"/>
        <v>2.03809894</v>
      </c>
      <c r="AB29" s="43">
        <f t="shared" si="10"/>
        <v>1.96167023</v>
      </c>
      <c r="AC29" s="43">
        <f t="shared" si="10"/>
        <v>1.888107596</v>
      </c>
      <c r="AD29" s="43">
        <f t="shared" si="10"/>
        <v>1.817303562</v>
      </c>
      <c r="AE29" s="43">
        <f t="shared" si="10"/>
        <v>1.756726776</v>
      </c>
      <c r="AF29" s="43">
        <f t="shared" si="10"/>
        <v>1.698169217</v>
      </c>
      <c r="AG29" s="43">
        <f t="shared" si="10"/>
        <v>1.641563576</v>
      </c>
      <c r="AH29" s="43">
        <f t="shared" si="10"/>
        <v>1.58684479</v>
      </c>
      <c r="AI29" s="43">
        <f t="shared" si="10"/>
        <v>1.533949964</v>
      </c>
      <c r="AJ29" s="43">
        <f t="shared" si="10"/>
        <v>1.482818299</v>
      </c>
      <c r="AK29" s="43">
        <f t="shared" si="10"/>
        <v>1.433391022</v>
      </c>
      <c r="AL29" s="43">
        <f t="shared" si="10"/>
        <v>1.385611321</v>
      </c>
      <c r="AM29" s="43">
        <f t="shared" si="10"/>
        <v>1.339424277</v>
      </c>
      <c r="AN29" s="43">
        <f t="shared" si="10"/>
        <v>1.294776801</v>
      </c>
      <c r="AO29" s="43">
        <f t="shared" si="10"/>
        <v>1.251617575</v>
      </c>
      <c r="AP29" s="43">
        <f t="shared" si="10"/>
        <v>1.209896989</v>
      </c>
      <c r="AQ29" s="43">
        <f t="shared" si="10"/>
        <v>1.174608327</v>
      </c>
      <c r="AR29" s="43">
        <f t="shared" si="10"/>
        <v>1.140348917</v>
      </c>
      <c r="AS29" s="43">
        <f t="shared" si="10"/>
        <v>1.10708874</v>
      </c>
      <c r="AT29" s="43">
        <f t="shared" si="10"/>
        <v>1.074798652</v>
      </c>
      <c r="AU29" s="43">
        <f t="shared" si="10"/>
        <v>1.043450358</v>
      </c>
      <c r="AV29" s="43">
        <f t="shared" si="10"/>
        <v>1.013016389</v>
      </c>
      <c r="AW29" s="43">
        <f t="shared" si="10"/>
        <v>0.983470078</v>
      </c>
      <c r="AX29" s="43">
        <f t="shared" si="10"/>
        <v>0.954785534</v>
      </c>
      <c r="AY29" s="43">
        <f t="shared" si="10"/>
        <v>0.9269376226</v>
      </c>
      <c r="AZ29" s="43">
        <f t="shared" si="10"/>
        <v>0.899901942</v>
      </c>
      <c r="BA29" s="43">
        <f t="shared" si="10"/>
        <v>0.873654802</v>
      </c>
      <c r="BB29" s="43">
        <f t="shared" si="10"/>
        <v>0.8481732036</v>
      </c>
      <c r="BC29" s="43">
        <f t="shared" si="10"/>
        <v>0.8269688735</v>
      </c>
      <c r="BD29" s="43">
        <f t="shared" si="10"/>
        <v>0.8062946517</v>
      </c>
      <c r="BE29" s="43">
        <f t="shared" si="10"/>
        <v>0.7861372854</v>
      </c>
      <c r="BF29" s="43">
        <f t="shared" si="10"/>
        <v>0.7664838532</v>
      </c>
      <c r="BG29" s="43">
        <f t="shared" si="10"/>
        <v>0.7473217569</v>
      </c>
      <c r="BH29" s="43">
        <f t="shared" si="10"/>
        <v>0.728638713</v>
      </c>
      <c r="BI29" s="43">
        <f t="shared" si="10"/>
        <v>0.7104227452</v>
      </c>
      <c r="BJ29" s="43">
        <f t="shared" si="10"/>
        <v>0.6926621765</v>
      </c>
      <c r="BK29" s="43">
        <f t="shared" si="10"/>
        <v>0.6753456221</v>
      </c>
      <c r="BL29" s="43">
        <f t="shared" si="10"/>
        <v>0.6584619816</v>
      </c>
      <c r="BM29" s="43">
        <f t="shared" si="10"/>
        <v>0.642000432</v>
      </c>
      <c r="BN29" s="43">
        <f t="shared" si="10"/>
        <v>0.6259504212</v>
      </c>
      <c r="BO29" s="43"/>
    </row>
    <row r="30" ht="14.25" customHeight="1">
      <c r="E30" s="50">
        <f t="shared" si="11"/>
        <v>3</v>
      </c>
      <c r="F30" s="50"/>
      <c r="G30" s="43"/>
      <c r="H30" s="43"/>
      <c r="I30" s="43">
        <f>+I$26*I$17</f>
        <v>4.84</v>
      </c>
      <c r="J30" s="43">
        <f t="shared" ref="J30:BN30" si="12">+I30*(1-J$27)</f>
        <v>4.638333333</v>
      </c>
      <c r="K30" s="43">
        <f t="shared" si="12"/>
        <v>4.445069444</v>
      </c>
      <c r="L30" s="43">
        <f t="shared" si="12"/>
        <v>4.259858218</v>
      </c>
      <c r="M30" s="43">
        <f t="shared" si="12"/>
        <v>4.082364125</v>
      </c>
      <c r="N30" s="43">
        <f t="shared" si="12"/>
        <v>3.91226562</v>
      </c>
      <c r="O30" s="43">
        <f t="shared" si="12"/>
        <v>3.749254552</v>
      </c>
      <c r="P30" s="43">
        <f t="shared" si="12"/>
        <v>3.593035613</v>
      </c>
      <c r="Q30" s="43">
        <f t="shared" si="12"/>
        <v>3.443325796</v>
      </c>
      <c r="R30" s="43">
        <f t="shared" si="12"/>
        <v>3.299853887</v>
      </c>
      <c r="S30" s="43">
        <f t="shared" si="12"/>
        <v>3.176109367</v>
      </c>
      <c r="T30" s="43">
        <f t="shared" si="12"/>
        <v>3.057005265</v>
      </c>
      <c r="U30" s="43">
        <f t="shared" si="12"/>
        <v>2.942367568</v>
      </c>
      <c r="V30" s="43">
        <f t="shared" si="12"/>
        <v>2.832028784</v>
      </c>
      <c r="W30" s="43">
        <f t="shared" si="12"/>
        <v>2.725827705</v>
      </c>
      <c r="X30" s="43">
        <f t="shared" si="12"/>
        <v>2.623609166</v>
      </c>
      <c r="Y30" s="43">
        <f t="shared" si="12"/>
        <v>2.525223822</v>
      </c>
      <c r="Z30" s="43">
        <f t="shared" si="12"/>
        <v>2.430527929</v>
      </c>
      <c r="AA30" s="43">
        <f t="shared" si="12"/>
        <v>2.339383131</v>
      </c>
      <c r="AB30" s="43">
        <f t="shared" si="12"/>
        <v>2.251656264</v>
      </c>
      <c r="AC30" s="43">
        <f t="shared" si="12"/>
        <v>2.167219154</v>
      </c>
      <c r="AD30" s="43">
        <f t="shared" si="12"/>
        <v>2.085948436</v>
      </c>
      <c r="AE30" s="43">
        <f t="shared" si="12"/>
        <v>2.016416821</v>
      </c>
      <c r="AF30" s="43">
        <f t="shared" si="12"/>
        <v>1.949202927</v>
      </c>
      <c r="AG30" s="43">
        <f t="shared" si="12"/>
        <v>1.884229496</v>
      </c>
      <c r="AH30" s="43">
        <f t="shared" si="12"/>
        <v>1.821421846</v>
      </c>
      <c r="AI30" s="43">
        <f t="shared" si="12"/>
        <v>1.760707785</v>
      </c>
      <c r="AJ30" s="43">
        <f t="shared" si="12"/>
        <v>1.702017525</v>
      </c>
      <c r="AK30" s="43">
        <f t="shared" si="12"/>
        <v>1.645283608</v>
      </c>
      <c r="AL30" s="43">
        <f t="shared" si="12"/>
        <v>1.590440821</v>
      </c>
      <c r="AM30" s="43">
        <f t="shared" si="12"/>
        <v>1.537426127</v>
      </c>
      <c r="AN30" s="43">
        <f t="shared" si="12"/>
        <v>1.486178589</v>
      </c>
      <c r="AO30" s="43">
        <f t="shared" si="12"/>
        <v>1.436639303</v>
      </c>
      <c r="AP30" s="43">
        <f t="shared" si="12"/>
        <v>1.388751326</v>
      </c>
      <c r="AQ30" s="43">
        <f t="shared" si="12"/>
        <v>1.348246079</v>
      </c>
      <c r="AR30" s="43">
        <f t="shared" si="12"/>
        <v>1.308922235</v>
      </c>
      <c r="AS30" s="43">
        <f t="shared" si="12"/>
        <v>1.270745337</v>
      </c>
      <c r="AT30" s="43">
        <f t="shared" si="12"/>
        <v>1.233681931</v>
      </c>
      <c r="AU30" s="43">
        <f t="shared" si="12"/>
        <v>1.197699541</v>
      </c>
      <c r="AV30" s="43">
        <f t="shared" si="12"/>
        <v>1.162766638</v>
      </c>
      <c r="AW30" s="43">
        <f t="shared" si="12"/>
        <v>1.128852611</v>
      </c>
      <c r="AX30" s="43">
        <f t="shared" si="12"/>
        <v>1.095927743</v>
      </c>
      <c r="AY30" s="43">
        <f t="shared" si="12"/>
        <v>1.063963184</v>
      </c>
      <c r="AZ30" s="43">
        <f t="shared" si="12"/>
        <v>1.032930925</v>
      </c>
      <c r="BA30" s="43">
        <f t="shared" si="12"/>
        <v>1.002803773</v>
      </c>
      <c r="BB30" s="43">
        <f t="shared" si="12"/>
        <v>0.9735553293</v>
      </c>
      <c r="BC30" s="43">
        <f t="shared" si="12"/>
        <v>0.9492164461</v>
      </c>
      <c r="BD30" s="43">
        <f t="shared" si="12"/>
        <v>0.925486035</v>
      </c>
      <c r="BE30" s="43">
        <f t="shared" si="12"/>
        <v>0.9023488841</v>
      </c>
      <c r="BF30" s="43">
        <f t="shared" si="12"/>
        <v>0.879790162</v>
      </c>
      <c r="BG30" s="43">
        <f t="shared" si="12"/>
        <v>0.8577954079</v>
      </c>
      <c r="BH30" s="43">
        <f t="shared" si="12"/>
        <v>0.8363505227</v>
      </c>
      <c r="BI30" s="43">
        <f t="shared" si="12"/>
        <v>0.8154417597</v>
      </c>
      <c r="BJ30" s="43">
        <f t="shared" si="12"/>
        <v>0.7950557157</v>
      </c>
      <c r="BK30" s="43">
        <f t="shared" si="12"/>
        <v>0.7751793228</v>
      </c>
      <c r="BL30" s="43">
        <f t="shared" si="12"/>
        <v>0.7557998397</v>
      </c>
      <c r="BM30" s="43">
        <f t="shared" si="12"/>
        <v>0.7369048437</v>
      </c>
      <c r="BN30" s="43">
        <f t="shared" si="12"/>
        <v>0.7184822226</v>
      </c>
      <c r="BO30" s="43"/>
      <c r="BP30" s="43"/>
    </row>
    <row r="31" ht="14.25" customHeight="1">
      <c r="E31" s="50">
        <f t="shared" si="11"/>
        <v>4</v>
      </c>
      <c r="F31" s="50"/>
      <c r="G31" s="43"/>
      <c r="H31" s="43"/>
      <c r="I31" s="43"/>
      <c r="J31" s="43">
        <f>+J$26*J$17</f>
        <v>5.324</v>
      </c>
      <c r="K31" s="43">
        <f t="shared" ref="K31:BN31" si="13">+J31*(1-K$27)</f>
        <v>5.102166667</v>
      </c>
      <c r="L31" s="43">
        <f t="shared" si="13"/>
        <v>4.889576389</v>
      </c>
      <c r="M31" s="43">
        <f t="shared" si="13"/>
        <v>4.685844039</v>
      </c>
      <c r="N31" s="43">
        <f t="shared" si="13"/>
        <v>4.490600538</v>
      </c>
      <c r="O31" s="43">
        <f t="shared" si="13"/>
        <v>4.303492182</v>
      </c>
      <c r="P31" s="43">
        <f t="shared" si="13"/>
        <v>4.124180008</v>
      </c>
      <c r="Q31" s="43">
        <f t="shared" si="13"/>
        <v>3.952339174</v>
      </c>
      <c r="R31" s="43">
        <f t="shared" si="13"/>
        <v>3.787658375</v>
      </c>
      <c r="S31" s="43">
        <f t="shared" si="13"/>
        <v>3.645621186</v>
      </c>
      <c r="T31" s="43">
        <f t="shared" si="13"/>
        <v>3.508910392</v>
      </c>
      <c r="U31" s="43">
        <f t="shared" si="13"/>
        <v>3.377326252</v>
      </c>
      <c r="V31" s="43">
        <f t="shared" si="13"/>
        <v>3.250676517</v>
      </c>
      <c r="W31" s="43">
        <f t="shared" si="13"/>
        <v>3.128776148</v>
      </c>
      <c r="X31" s="43">
        <f t="shared" si="13"/>
        <v>3.011447043</v>
      </c>
      <c r="Y31" s="43">
        <f t="shared" si="13"/>
        <v>2.898517778</v>
      </c>
      <c r="Z31" s="43">
        <f t="shared" si="13"/>
        <v>2.789823362</v>
      </c>
      <c r="AA31" s="43">
        <f t="shared" si="13"/>
        <v>2.685204986</v>
      </c>
      <c r="AB31" s="43">
        <f t="shared" si="13"/>
        <v>2.584509799</v>
      </c>
      <c r="AC31" s="43">
        <f t="shared" si="13"/>
        <v>2.487590681</v>
      </c>
      <c r="AD31" s="43">
        <f t="shared" si="13"/>
        <v>2.394306031</v>
      </c>
      <c r="AE31" s="43">
        <f t="shared" si="13"/>
        <v>2.31449583</v>
      </c>
      <c r="AF31" s="43">
        <f t="shared" si="13"/>
        <v>2.237345969</v>
      </c>
      <c r="AG31" s="43">
        <f t="shared" si="13"/>
        <v>2.16276777</v>
      </c>
      <c r="AH31" s="43">
        <f t="shared" si="13"/>
        <v>2.090675511</v>
      </c>
      <c r="AI31" s="43">
        <f t="shared" si="13"/>
        <v>2.020986327</v>
      </c>
      <c r="AJ31" s="43">
        <f t="shared" si="13"/>
        <v>1.953620116</v>
      </c>
      <c r="AK31" s="43">
        <f t="shared" si="13"/>
        <v>1.888499446</v>
      </c>
      <c r="AL31" s="43">
        <f t="shared" si="13"/>
        <v>1.825549464</v>
      </c>
      <c r="AM31" s="43">
        <f t="shared" si="13"/>
        <v>1.764697815</v>
      </c>
      <c r="AN31" s="43">
        <f t="shared" si="13"/>
        <v>1.705874555</v>
      </c>
      <c r="AO31" s="43">
        <f t="shared" si="13"/>
        <v>1.64901207</v>
      </c>
      <c r="AP31" s="43">
        <f t="shared" si="13"/>
        <v>1.594045001</v>
      </c>
      <c r="AQ31" s="43">
        <f t="shared" si="13"/>
        <v>1.547552021</v>
      </c>
      <c r="AR31" s="43">
        <f t="shared" si="13"/>
        <v>1.502415087</v>
      </c>
      <c r="AS31" s="43">
        <f t="shared" si="13"/>
        <v>1.458594647</v>
      </c>
      <c r="AT31" s="43">
        <f t="shared" si="13"/>
        <v>1.416052304</v>
      </c>
      <c r="AU31" s="43">
        <f t="shared" si="13"/>
        <v>1.374750778</v>
      </c>
      <c r="AV31" s="43">
        <f t="shared" si="13"/>
        <v>1.33465388</v>
      </c>
      <c r="AW31" s="43">
        <f t="shared" si="13"/>
        <v>1.295726475</v>
      </c>
      <c r="AX31" s="43">
        <f t="shared" si="13"/>
        <v>1.257934453</v>
      </c>
      <c r="AY31" s="43">
        <f t="shared" si="13"/>
        <v>1.221244698</v>
      </c>
      <c r="AZ31" s="43">
        <f t="shared" si="13"/>
        <v>1.185625061</v>
      </c>
      <c r="BA31" s="43">
        <f t="shared" si="13"/>
        <v>1.15104433</v>
      </c>
      <c r="BB31" s="43">
        <f t="shared" si="13"/>
        <v>1.117472204</v>
      </c>
      <c r="BC31" s="43">
        <f t="shared" si="13"/>
        <v>1.089535399</v>
      </c>
      <c r="BD31" s="43">
        <f t="shared" si="13"/>
        <v>1.062297014</v>
      </c>
      <c r="BE31" s="43">
        <f t="shared" si="13"/>
        <v>1.035739589</v>
      </c>
      <c r="BF31" s="43">
        <f t="shared" si="13"/>
        <v>1.009846099</v>
      </c>
      <c r="BG31" s="43">
        <f t="shared" si="13"/>
        <v>0.9845999465</v>
      </c>
      <c r="BH31" s="43">
        <f t="shared" si="13"/>
        <v>0.9599849478</v>
      </c>
      <c r="BI31" s="43">
        <f t="shared" si="13"/>
        <v>0.9359853241</v>
      </c>
      <c r="BJ31" s="43">
        <f t="shared" si="13"/>
        <v>0.912585691</v>
      </c>
      <c r="BK31" s="43">
        <f t="shared" si="13"/>
        <v>0.8897710488</v>
      </c>
      <c r="BL31" s="43">
        <f t="shared" si="13"/>
        <v>0.8675267725</v>
      </c>
      <c r="BM31" s="43">
        <f t="shared" si="13"/>
        <v>0.8458386032</v>
      </c>
      <c r="BN31" s="43">
        <f t="shared" si="13"/>
        <v>0.8246926381</v>
      </c>
      <c r="BO31" s="43"/>
      <c r="BP31" s="43"/>
      <c r="BQ31" s="43"/>
    </row>
    <row r="32" ht="14.25" customHeight="1">
      <c r="E32" s="50">
        <f t="shared" si="11"/>
        <v>5</v>
      </c>
      <c r="F32" s="50"/>
      <c r="G32" s="43"/>
      <c r="H32" s="43"/>
      <c r="I32" s="43"/>
      <c r="J32" s="43"/>
      <c r="K32" s="43">
        <f>+K$26*K$17</f>
        <v>5.8564</v>
      </c>
      <c r="L32" s="43">
        <f t="shared" ref="L32:BN32" si="14">+K32*(1-L$27)</f>
        <v>5.612383333</v>
      </c>
      <c r="M32" s="43">
        <f t="shared" si="14"/>
        <v>5.378534028</v>
      </c>
      <c r="N32" s="43">
        <f t="shared" si="14"/>
        <v>5.154428443</v>
      </c>
      <c r="O32" s="43">
        <f t="shared" si="14"/>
        <v>4.939660591</v>
      </c>
      <c r="P32" s="43">
        <f t="shared" si="14"/>
        <v>4.7338414</v>
      </c>
      <c r="Q32" s="43">
        <f t="shared" si="14"/>
        <v>4.536598008</v>
      </c>
      <c r="R32" s="43">
        <f t="shared" si="14"/>
        <v>4.347573091</v>
      </c>
      <c r="S32" s="43">
        <f t="shared" si="14"/>
        <v>4.184539101</v>
      </c>
      <c r="T32" s="43">
        <f t="shared" si="14"/>
        <v>4.027618884</v>
      </c>
      <c r="U32" s="43">
        <f t="shared" si="14"/>
        <v>3.876583176</v>
      </c>
      <c r="V32" s="43">
        <f t="shared" si="14"/>
        <v>3.731211307</v>
      </c>
      <c r="W32" s="43">
        <f t="shared" si="14"/>
        <v>3.591290883</v>
      </c>
      <c r="X32" s="43">
        <f t="shared" si="14"/>
        <v>3.456617475</v>
      </c>
      <c r="Y32" s="43">
        <f t="shared" si="14"/>
        <v>3.32699432</v>
      </c>
      <c r="Z32" s="43">
        <f t="shared" si="14"/>
        <v>3.202232033</v>
      </c>
      <c r="AA32" s="43">
        <f t="shared" si="14"/>
        <v>3.082148331</v>
      </c>
      <c r="AB32" s="43">
        <f t="shared" si="14"/>
        <v>2.966567769</v>
      </c>
      <c r="AC32" s="43">
        <f t="shared" si="14"/>
        <v>2.855321478</v>
      </c>
      <c r="AD32" s="43">
        <f t="shared" si="14"/>
        <v>2.748246922</v>
      </c>
      <c r="AE32" s="43">
        <f t="shared" si="14"/>
        <v>2.656638691</v>
      </c>
      <c r="AF32" s="43">
        <f t="shared" si="14"/>
        <v>2.568084068</v>
      </c>
      <c r="AG32" s="43">
        <f t="shared" si="14"/>
        <v>2.482481266</v>
      </c>
      <c r="AH32" s="43">
        <f t="shared" si="14"/>
        <v>2.399731891</v>
      </c>
      <c r="AI32" s="43">
        <f t="shared" si="14"/>
        <v>2.319740828</v>
      </c>
      <c r="AJ32" s="43">
        <f t="shared" si="14"/>
        <v>2.242416133</v>
      </c>
      <c r="AK32" s="43">
        <f t="shared" si="14"/>
        <v>2.167668929</v>
      </c>
      <c r="AL32" s="43">
        <f t="shared" si="14"/>
        <v>2.095413298</v>
      </c>
      <c r="AM32" s="43">
        <f t="shared" si="14"/>
        <v>2.025566188</v>
      </c>
      <c r="AN32" s="43">
        <f t="shared" si="14"/>
        <v>1.958047315</v>
      </c>
      <c r="AO32" s="43">
        <f t="shared" si="14"/>
        <v>1.892779071</v>
      </c>
      <c r="AP32" s="43">
        <f t="shared" si="14"/>
        <v>1.829686436</v>
      </c>
      <c r="AQ32" s="43">
        <f t="shared" si="14"/>
        <v>1.776320581</v>
      </c>
      <c r="AR32" s="43">
        <f t="shared" si="14"/>
        <v>1.724511231</v>
      </c>
      <c r="AS32" s="43">
        <f t="shared" si="14"/>
        <v>1.674212987</v>
      </c>
      <c r="AT32" s="43">
        <f t="shared" si="14"/>
        <v>1.625381775</v>
      </c>
      <c r="AU32" s="43">
        <f t="shared" si="14"/>
        <v>1.577974806</v>
      </c>
      <c r="AV32" s="43">
        <f t="shared" si="14"/>
        <v>1.531950541</v>
      </c>
      <c r="AW32" s="43">
        <f t="shared" si="14"/>
        <v>1.48726865</v>
      </c>
      <c r="AX32" s="43">
        <f t="shared" si="14"/>
        <v>1.443889981</v>
      </c>
      <c r="AY32" s="43">
        <f t="shared" si="14"/>
        <v>1.401776523</v>
      </c>
      <c r="AZ32" s="43">
        <f t="shared" si="14"/>
        <v>1.360891375</v>
      </c>
      <c r="BA32" s="43">
        <f t="shared" si="14"/>
        <v>1.32119871</v>
      </c>
      <c r="BB32" s="43">
        <f t="shared" si="14"/>
        <v>1.282663747</v>
      </c>
      <c r="BC32" s="43">
        <f t="shared" si="14"/>
        <v>1.250597154</v>
      </c>
      <c r="BD32" s="43">
        <f t="shared" si="14"/>
        <v>1.219332225</v>
      </c>
      <c r="BE32" s="43">
        <f t="shared" si="14"/>
        <v>1.188848919</v>
      </c>
      <c r="BF32" s="43">
        <f t="shared" si="14"/>
        <v>1.159127696</v>
      </c>
      <c r="BG32" s="43">
        <f t="shared" si="14"/>
        <v>1.130149504</v>
      </c>
      <c r="BH32" s="43">
        <f t="shared" si="14"/>
        <v>1.101895766</v>
      </c>
      <c r="BI32" s="43">
        <f t="shared" si="14"/>
        <v>1.074348372</v>
      </c>
      <c r="BJ32" s="43">
        <f t="shared" si="14"/>
        <v>1.047489663</v>
      </c>
      <c r="BK32" s="43">
        <f t="shared" si="14"/>
        <v>1.021302421</v>
      </c>
      <c r="BL32" s="43">
        <f t="shared" si="14"/>
        <v>0.9957698606</v>
      </c>
      <c r="BM32" s="43">
        <f t="shared" si="14"/>
        <v>0.9708756141</v>
      </c>
      <c r="BN32" s="43">
        <f t="shared" si="14"/>
        <v>0.9466037238</v>
      </c>
      <c r="BO32" s="43"/>
      <c r="BP32" s="43"/>
      <c r="BQ32" s="43"/>
      <c r="BR32" s="43"/>
    </row>
    <row r="33" ht="14.25" customHeight="1">
      <c r="E33" s="50">
        <f t="shared" si="11"/>
        <v>6</v>
      </c>
      <c r="F33" s="50"/>
      <c r="G33" s="43"/>
      <c r="H33" s="43"/>
      <c r="I33" s="43"/>
      <c r="J33" s="43"/>
      <c r="K33" s="43"/>
      <c r="L33" s="43">
        <f>+L$26*L$17</f>
        <v>6.44204</v>
      </c>
      <c r="M33" s="43">
        <f t="shared" ref="M33:BN33" si="15">+L33*(1-M$27)</f>
        <v>6.173621667</v>
      </c>
      <c r="N33" s="43">
        <f t="shared" si="15"/>
        <v>5.916387431</v>
      </c>
      <c r="O33" s="43">
        <f t="shared" si="15"/>
        <v>5.669871288</v>
      </c>
      <c r="P33" s="43">
        <f t="shared" si="15"/>
        <v>5.433626651</v>
      </c>
      <c r="Q33" s="43">
        <f t="shared" si="15"/>
        <v>5.20722554</v>
      </c>
      <c r="R33" s="43">
        <f t="shared" si="15"/>
        <v>4.990257809</v>
      </c>
      <c r="S33" s="43">
        <f t="shared" si="15"/>
        <v>4.803123141</v>
      </c>
      <c r="T33" s="43">
        <f t="shared" si="15"/>
        <v>4.623006024</v>
      </c>
      <c r="U33" s="43">
        <f t="shared" si="15"/>
        <v>4.449643298</v>
      </c>
      <c r="V33" s="43">
        <f t="shared" si="15"/>
        <v>4.282781674</v>
      </c>
      <c r="W33" s="43">
        <f t="shared" si="15"/>
        <v>4.122177361</v>
      </c>
      <c r="X33" s="43">
        <f t="shared" si="15"/>
        <v>3.96759571</v>
      </c>
      <c r="Y33" s="43">
        <f t="shared" si="15"/>
        <v>3.818810871</v>
      </c>
      <c r="Z33" s="43">
        <f t="shared" si="15"/>
        <v>3.675605463</v>
      </c>
      <c r="AA33" s="43">
        <f t="shared" si="15"/>
        <v>3.537770259</v>
      </c>
      <c r="AB33" s="43">
        <f t="shared" si="15"/>
        <v>3.405103874</v>
      </c>
      <c r="AC33" s="43">
        <f t="shared" si="15"/>
        <v>3.277412479</v>
      </c>
      <c r="AD33" s="43">
        <f t="shared" si="15"/>
        <v>3.154509511</v>
      </c>
      <c r="AE33" s="43">
        <f t="shared" si="15"/>
        <v>3.049359194</v>
      </c>
      <c r="AF33" s="43">
        <f t="shared" si="15"/>
        <v>2.947713887</v>
      </c>
      <c r="AG33" s="43">
        <f t="shared" si="15"/>
        <v>2.849456758</v>
      </c>
      <c r="AH33" s="43">
        <f t="shared" si="15"/>
        <v>2.754474866</v>
      </c>
      <c r="AI33" s="43">
        <f t="shared" si="15"/>
        <v>2.662659037</v>
      </c>
      <c r="AJ33" s="43">
        <f t="shared" si="15"/>
        <v>2.573903736</v>
      </c>
      <c r="AK33" s="43">
        <f t="shared" si="15"/>
        <v>2.488106944</v>
      </c>
      <c r="AL33" s="43">
        <f t="shared" si="15"/>
        <v>2.405170046</v>
      </c>
      <c r="AM33" s="43">
        <f t="shared" si="15"/>
        <v>2.324997711</v>
      </c>
      <c r="AN33" s="43">
        <f t="shared" si="15"/>
        <v>2.247497788</v>
      </c>
      <c r="AO33" s="43">
        <f t="shared" si="15"/>
        <v>2.172581195</v>
      </c>
      <c r="AP33" s="43">
        <f t="shared" si="15"/>
        <v>2.100161822</v>
      </c>
      <c r="AQ33" s="43">
        <f t="shared" si="15"/>
        <v>2.038907102</v>
      </c>
      <c r="AR33" s="43">
        <f t="shared" si="15"/>
        <v>1.979438978</v>
      </c>
      <c r="AS33" s="43">
        <f t="shared" si="15"/>
        <v>1.921705341</v>
      </c>
      <c r="AT33" s="43">
        <f t="shared" si="15"/>
        <v>1.865655602</v>
      </c>
      <c r="AU33" s="43">
        <f t="shared" si="15"/>
        <v>1.811240647</v>
      </c>
      <c r="AV33" s="43">
        <f t="shared" si="15"/>
        <v>1.758412795</v>
      </c>
      <c r="AW33" s="43">
        <f t="shared" si="15"/>
        <v>1.707125755</v>
      </c>
      <c r="AX33" s="43">
        <f t="shared" si="15"/>
        <v>1.657334587</v>
      </c>
      <c r="AY33" s="43">
        <f t="shared" si="15"/>
        <v>1.608995662</v>
      </c>
      <c r="AZ33" s="43">
        <f t="shared" si="15"/>
        <v>1.562066621</v>
      </c>
      <c r="BA33" s="43">
        <f t="shared" si="15"/>
        <v>1.516506345</v>
      </c>
      <c r="BB33" s="43">
        <f t="shared" si="15"/>
        <v>1.47227491</v>
      </c>
      <c r="BC33" s="43">
        <f t="shared" si="15"/>
        <v>1.435468037</v>
      </c>
      <c r="BD33" s="43">
        <f t="shared" si="15"/>
        <v>1.399581336</v>
      </c>
      <c r="BE33" s="43">
        <f t="shared" si="15"/>
        <v>1.364591803</v>
      </c>
      <c r="BF33" s="43">
        <f t="shared" si="15"/>
        <v>1.330477008</v>
      </c>
      <c r="BG33" s="43">
        <f t="shared" si="15"/>
        <v>1.297215083</v>
      </c>
      <c r="BH33" s="43">
        <f t="shared" si="15"/>
        <v>1.264784706</v>
      </c>
      <c r="BI33" s="43">
        <f t="shared" si="15"/>
        <v>1.233165088</v>
      </c>
      <c r="BJ33" s="43">
        <f t="shared" si="15"/>
        <v>1.202335961</v>
      </c>
      <c r="BK33" s="43">
        <f t="shared" si="15"/>
        <v>1.172277562</v>
      </c>
      <c r="BL33" s="43">
        <f t="shared" si="15"/>
        <v>1.142970623</v>
      </c>
      <c r="BM33" s="43">
        <f t="shared" si="15"/>
        <v>1.114396357</v>
      </c>
      <c r="BN33" s="43">
        <f t="shared" si="15"/>
        <v>1.086536448</v>
      </c>
      <c r="BO33" s="43"/>
      <c r="BP33" s="43"/>
      <c r="BQ33" s="43"/>
      <c r="BR33" s="43"/>
      <c r="BS33" s="43"/>
    </row>
    <row r="34" ht="14.25" customHeight="1">
      <c r="E34" s="50">
        <f t="shared" si="11"/>
        <v>7</v>
      </c>
      <c r="F34" s="50"/>
      <c r="G34" s="43"/>
      <c r="H34" s="43"/>
      <c r="I34" s="43"/>
      <c r="J34" s="43"/>
      <c r="K34" s="43"/>
      <c r="L34" s="43"/>
      <c r="M34" s="43">
        <f>+M$26*M$17</f>
        <v>7.086244</v>
      </c>
      <c r="N34" s="43">
        <f t="shared" ref="N34:BN34" si="16">+M34*(1-N$27)</f>
        <v>6.790983833</v>
      </c>
      <c r="O34" s="43">
        <f t="shared" si="16"/>
        <v>6.508026174</v>
      </c>
      <c r="P34" s="43">
        <f t="shared" si="16"/>
        <v>6.236858416</v>
      </c>
      <c r="Q34" s="43">
        <f t="shared" si="16"/>
        <v>5.976989316</v>
      </c>
      <c r="R34" s="43">
        <f t="shared" si="16"/>
        <v>5.727948094</v>
      </c>
      <c r="S34" s="43">
        <f t="shared" si="16"/>
        <v>5.513150041</v>
      </c>
      <c r="T34" s="43">
        <f t="shared" si="16"/>
        <v>5.306406914</v>
      </c>
      <c r="U34" s="43">
        <f t="shared" si="16"/>
        <v>5.107416655</v>
      </c>
      <c r="V34" s="43">
        <f t="shared" si="16"/>
        <v>4.91588853</v>
      </c>
      <c r="W34" s="43">
        <f t="shared" si="16"/>
        <v>4.73154271</v>
      </c>
      <c r="X34" s="43">
        <f t="shared" si="16"/>
        <v>4.554109859</v>
      </c>
      <c r="Y34" s="43">
        <f t="shared" si="16"/>
        <v>4.383330739</v>
      </c>
      <c r="Z34" s="43">
        <f t="shared" si="16"/>
        <v>4.218955836</v>
      </c>
      <c r="AA34" s="43">
        <f t="shared" si="16"/>
        <v>4.060744993</v>
      </c>
      <c r="AB34" s="43">
        <f t="shared" si="16"/>
        <v>3.908467055</v>
      </c>
      <c r="AC34" s="43">
        <f t="shared" si="16"/>
        <v>3.761899541</v>
      </c>
      <c r="AD34" s="43">
        <f t="shared" si="16"/>
        <v>3.620828308</v>
      </c>
      <c r="AE34" s="43">
        <f t="shared" si="16"/>
        <v>3.500134031</v>
      </c>
      <c r="AF34" s="43">
        <f t="shared" si="16"/>
        <v>3.383462897</v>
      </c>
      <c r="AG34" s="43">
        <f t="shared" si="16"/>
        <v>3.2706808</v>
      </c>
      <c r="AH34" s="43">
        <f t="shared" si="16"/>
        <v>3.161658107</v>
      </c>
      <c r="AI34" s="43">
        <f t="shared" si="16"/>
        <v>3.056269503</v>
      </c>
      <c r="AJ34" s="43">
        <f t="shared" si="16"/>
        <v>2.954393853</v>
      </c>
      <c r="AK34" s="43">
        <f t="shared" si="16"/>
        <v>2.855914058</v>
      </c>
      <c r="AL34" s="43">
        <f t="shared" si="16"/>
        <v>2.760716923</v>
      </c>
      <c r="AM34" s="43">
        <f t="shared" si="16"/>
        <v>2.668693025</v>
      </c>
      <c r="AN34" s="43">
        <f t="shared" si="16"/>
        <v>2.579736591</v>
      </c>
      <c r="AO34" s="43">
        <f t="shared" si="16"/>
        <v>2.493745371</v>
      </c>
      <c r="AP34" s="43">
        <f t="shared" si="16"/>
        <v>2.410620526</v>
      </c>
      <c r="AQ34" s="43">
        <f t="shared" si="16"/>
        <v>2.34031076</v>
      </c>
      <c r="AR34" s="43">
        <f t="shared" si="16"/>
        <v>2.272051697</v>
      </c>
      <c r="AS34" s="43">
        <f t="shared" si="16"/>
        <v>2.205783522</v>
      </c>
      <c r="AT34" s="43">
        <f t="shared" si="16"/>
        <v>2.141448169</v>
      </c>
      <c r="AU34" s="43">
        <f t="shared" si="16"/>
        <v>2.078989264</v>
      </c>
      <c r="AV34" s="43">
        <f t="shared" si="16"/>
        <v>2.018352077</v>
      </c>
      <c r="AW34" s="43">
        <f t="shared" si="16"/>
        <v>1.959483475</v>
      </c>
      <c r="AX34" s="43">
        <f t="shared" si="16"/>
        <v>1.902331874</v>
      </c>
      <c r="AY34" s="43">
        <f t="shared" si="16"/>
        <v>1.846847194</v>
      </c>
      <c r="AZ34" s="43">
        <f t="shared" si="16"/>
        <v>1.792980818</v>
      </c>
      <c r="BA34" s="43">
        <f t="shared" si="16"/>
        <v>1.740685544</v>
      </c>
      <c r="BB34" s="43">
        <f t="shared" si="16"/>
        <v>1.689915549</v>
      </c>
      <c r="BC34" s="43">
        <f t="shared" si="16"/>
        <v>1.64766766</v>
      </c>
      <c r="BD34" s="43">
        <f t="shared" si="16"/>
        <v>1.606475969</v>
      </c>
      <c r="BE34" s="43">
        <f t="shared" si="16"/>
        <v>1.566314069</v>
      </c>
      <c r="BF34" s="43">
        <f t="shared" si="16"/>
        <v>1.527156218</v>
      </c>
      <c r="BG34" s="43">
        <f t="shared" si="16"/>
        <v>1.488977312</v>
      </c>
      <c r="BH34" s="43">
        <f t="shared" si="16"/>
        <v>1.451752879</v>
      </c>
      <c r="BI34" s="43">
        <f t="shared" si="16"/>
        <v>1.415459057</v>
      </c>
      <c r="BJ34" s="43">
        <f t="shared" si="16"/>
        <v>1.380072581</v>
      </c>
      <c r="BK34" s="43">
        <f t="shared" si="16"/>
        <v>1.345570766</v>
      </c>
      <c r="BL34" s="43">
        <f t="shared" si="16"/>
        <v>1.311931497</v>
      </c>
      <c r="BM34" s="43">
        <f t="shared" si="16"/>
        <v>1.27913321</v>
      </c>
      <c r="BN34" s="43">
        <f t="shared" si="16"/>
        <v>1.24715488</v>
      </c>
      <c r="BO34" s="43"/>
      <c r="BP34" s="43"/>
      <c r="BQ34" s="43"/>
      <c r="BR34" s="43"/>
      <c r="BS34" s="43"/>
      <c r="BT34" s="43"/>
    </row>
    <row r="35" ht="14.25" customHeight="1">
      <c r="E35" s="50">
        <f t="shared" si="11"/>
        <v>8</v>
      </c>
      <c r="F35" s="50"/>
      <c r="G35" s="43"/>
      <c r="H35" s="43"/>
      <c r="I35" s="43"/>
      <c r="J35" s="43"/>
      <c r="K35" s="43"/>
      <c r="L35" s="43"/>
      <c r="M35" s="43"/>
      <c r="N35" s="43">
        <f>+N$26*N$17</f>
        <v>7.7948684</v>
      </c>
      <c r="O35" s="43">
        <f t="shared" ref="O35:BN35" si="17">+N35*(1-O$27)</f>
        <v>7.470082217</v>
      </c>
      <c r="P35" s="43">
        <f t="shared" si="17"/>
        <v>7.158828791</v>
      </c>
      <c r="Q35" s="43">
        <f t="shared" si="17"/>
        <v>6.860544258</v>
      </c>
      <c r="R35" s="43">
        <f t="shared" si="17"/>
        <v>6.574688247</v>
      </c>
      <c r="S35" s="43">
        <f t="shared" si="17"/>
        <v>6.328137438</v>
      </c>
      <c r="T35" s="43">
        <f t="shared" si="17"/>
        <v>6.090832284</v>
      </c>
      <c r="U35" s="43">
        <f t="shared" si="17"/>
        <v>5.862426073</v>
      </c>
      <c r="V35" s="43">
        <f t="shared" si="17"/>
        <v>5.642585096</v>
      </c>
      <c r="W35" s="43">
        <f t="shared" si="17"/>
        <v>5.430988155</v>
      </c>
      <c r="X35" s="43">
        <f t="shared" si="17"/>
        <v>5.227326099</v>
      </c>
      <c r="Y35" s="43">
        <f t="shared" si="17"/>
        <v>5.03130137</v>
      </c>
      <c r="Z35" s="43">
        <f t="shared" si="17"/>
        <v>4.842627569</v>
      </c>
      <c r="AA35" s="43">
        <f t="shared" si="17"/>
        <v>4.661029035</v>
      </c>
      <c r="AB35" s="43">
        <f t="shared" si="17"/>
        <v>4.486240446</v>
      </c>
      <c r="AC35" s="43">
        <f t="shared" si="17"/>
        <v>4.318006429</v>
      </c>
      <c r="AD35" s="43">
        <f t="shared" si="17"/>
        <v>4.156081188</v>
      </c>
      <c r="AE35" s="43">
        <f t="shared" si="17"/>
        <v>4.017545149</v>
      </c>
      <c r="AF35" s="43">
        <f t="shared" si="17"/>
        <v>3.883626977</v>
      </c>
      <c r="AG35" s="43">
        <f t="shared" si="17"/>
        <v>3.754172744</v>
      </c>
      <c r="AH35" s="43">
        <f t="shared" si="17"/>
        <v>3.629033653</v>
      </c>
      <c r="AI35" s="43">
        <f t="shared" si="17"/>
        <v>3.508065865</v>
      </c>
      <c r="AJ35" s="43">
        <f t="shared" si="17"/>
        <v>3.391130336</v>
      </c>
      <c r="AK35" s="43">
        <f t="shared" si="17"/>
        <v>3.278092658</v>
      </c>
      <c r="AL35" s="43">
        <f t="shared" si="17"/>
        <v>3.168822903</v>
      </c>
      <c r="AM35" s="43">
        <f t="shared" si="17"/>
        <v>3.063195473</v>
      </c>
      <c r="AN35" s="43">
        <f t="shared" si="17"/>
        <v>2.961088957</v>
      </c>
      <c r="AO35" s="43">
        <f t="shared" si="17"/>
        <v>2.862385992</v>
      </c>
      <c r="AP35" s="43">
        <f t="shared" si="17"/>
        <v>2.766973125</v>
      </c>
      <c r="AQ35" s="43">
        <f t="shared" si="17"/>
        <v>2.686269742</v>
      </c>
      <c r="AR35" s="43">
        <f t="shared" si="17"/>
        <v>2.607920208</v>
      </c>
      <c r="AS35" s="43">
        <f t="shared" si="17"/>
        <v>2.531855869</v>
      </c>
      <c r="AT35" s="43">
        <f t="shared" si="17"/>
        <v>2.458010073</v>
      </c>
      <c r="AU35" s="43">
        <f t="shared" si="17"/>
        <v>2.386318112</v>
      </c>
      <c r="AV35" s="43">
        <f t="shared" si="17"/>
        <v>2.316717167</v>
      </c>
      <c r="AW35" s="43">
        <f t="shared" si="17"/>
        <v>2.24914625</v>
      </c>
      <c r="AX35" s="43">
        <f t="shared" si="17"/>
        <v>2.183546151</v>
      </c>
      <c r="AY35" s="43">
        <f t="shared" si="17"/>
        <v>2.119859388</v>
      </c>
      <c r="AZ35" s="43">
        <f t="shared" si="17"/>
        <v>2.058030156</v>
      </c>
      <c r="BA35" s="43">
        <f t="shared" si="17"/>
        <v>1.998004276</v>
      </c>
      <c r="BB35" s="43">
        <f t="shared" si="17"/>
        <v>1.939729152</v>
      </c>
      <c r="BC35" s="43">
        <f t="shared" si="17"/>
        <v>1.891235923</v>
      </c>
      <c r="BD35" s="43">
        <f t="shared" si="17"/>
        <v>1.843955025</v>
      </c>
      <c r="BE35" s="43">
        <f t="shared" si="17"/>
        <v>1.797856149</v>
      </c>
      <c r="BF35" s="43">
        <f t="shared" si="17"/>
        <v>1.752909745</v>
      </c>
      <c r="BG35" s="43">
        <f t="shared" si="17"/>
        <v>1.709087002</v>
      </c>
      <c r="BH35" s="43">
        <f t="shared" si="17"/>
        <v>1.666359827</v>
      </c>
      <c r="BI35" s="43">
        <f t="shared" si="17"/>
        <v>1.624700831</v>
      </c>
      <c r="BJ35" s="43">
        <f t="shared" si="17"/>
        <v>1.58408331</v>
      </c>
      <c r="BK35" s="43">
        <f t="shared" si="17"/>
        <v>1.544481228</v>
      </c>
      <c r="BL35" s="43">
        <f t="shared" si="17"/>
        <v>1.505869197</v>
      </c>
      <c r="BM35" s="43">
        <f t="shared" si="17"/>
        <v>1.468222467</v>
      </c>
      <c r="BN35" s="43">
        <f t="shared" si="17"/>
        <v>1.431516905</v>
      </c>
      <c r="BO35" s="43"/>
      <c r="BP35" s="43"/>
      <c r="BQ35" s="43"/>
      <c r="BR35" s="43"/>
      <c r="BS35" s="43"/>
      <c r="BT35" s="43"/>
      <c r="BU35" s="43"/>
    </row>
    <row r="36" ht="14.25" customHeight="1">
      <c r="E36" s="50">
        <f t="shared" si="11"/>
        <v>9</v>
      </c>
      <c r="F36" s="50"/>
      <c r="G36" s="43"/>
      <c r="H36" s="43"/>
      <c r="I36" s="43"/>
      <c r="J36" s="43"/>
      <c r="K36" s="43"/>
      <c r="L36" s="43"/>
      <c r="M36" s="43"/>
      <c r="N36" s="43"/>
      <c r="O36" s="43">
        <f>+O$26*O$17</f>
        <v>8.57435524</v>
      </c>
      <c r="P36" s="43">
        <f t="shared" ref="P36:BN36" si="18">+O36*(1-P$27)</f>
        <v>8.217090438</v>
      </c>
      <c r="Q36" s="43">
        <f t="shared" si="18"/>
        <v>7.87471167</v>
      </c>
      <c r="R36" s="43">
        <f t="shared" si="18"/>
        <v>7.546598684</v>
      </c>
      <c r="S36" s="43">
        <f t="shared" si="18"/>
        <v>7.263601233</v>
      </c>
      <c r="T36" s="43">
        <f t="shared" si="18"/>
        <v>6.991216187</v>
      </c>
      <c r="U36" s="43">
        <f t="shared" si="18"/>
        <v>6.72904558</v>
      </c>
      <c r="V36" s="43">
        <f t="shared" si="18"/>
        <v>6.476706371</v>
      </c>
      <c r="W36" s="43">
        <f t="shared" si="18"/>
        <v>6.233829882</v>
      </c>
      <c r="X36" s="43">
        <f t="shared" si="18"/>
        <v>6.000061261</v>
      </c>
      <c r="Y36" s="43">
        <f t="shared" si="18"/>
        <v>5.775058964</v>
      </c>
      <c r="Z36" s="43">
        <f t="shared" si="18"/>
        <v>5.558494253</v>
      </c>
      <c r="AA36" s="43">
        <f t="shared" si="18"/>
        <v>5.350050718</v>
      </c>
      <c r="AB36" s="43">
        <f t="shared" si="18"/>
        <v>5.149423816</v>
      </c>
      <c r="AC36" s="43">
        <f t="shared" si="18"/>
        <v>4.956320423</v>
      </c>
      <c r="AD36" s="43">
        <f t="shared" si="18"/>
        <v>4.770458407</v>
      </c>
      <c r="AE36" s="43">
        <f t="shared" si="18"/>
        <v>4.611443127</v>
      </c>
      <c r="AF36" s="43">
        <f t="shared" si="18"/>
        <v>4.457728356</v>
      </c>
      <c r="AG36" s="43">
        <f t="shared" si="18"/>
        <v>4.309137411</v>
      </c>
      <c r="AH36" s="43">
        <f t="shared" si="18"/>
        <v>4.165499497</v>
      </c>
      <c r="AI36" s="43">
        <f t="shared" si="18"/>
        <v>4.026649514</v>
      </c>
      <c r="AJ36" s="43">
        <f t="shared" si="18"/>
        <v>3.892427864</v>
      </c>
      <c r="AK36" s="43">
        <f t="shared" si="18"/>
        <v>3.762680268</v>
      </c>
      <c r="AL36" s="43">
        <f t="shared" si="18"/>
        <v>3.637257593</v>
      </c>
      <c r="AM36" s="43">
        <f t="shared" si="18"/>
        <v>3.516015673</v>
      </c>
      <c r="AN36" s="43">
        <f t="shared" si="18"/>
        <v>3.39881515</v>
      </c>
      <c r="AO36" s="43">
        <f t="shared" si="18"/>
        <v>3.285521312</v>
      </c>
      <c r="AP36" s="43">
        <f t="shared" si="18"/>
        <v>3.176003935</v>
      </c>
      <c r="AQ36" s="43">
        <f t="shared" si="18"/>
        <v>3.083370487</v>
      </c>
      <c r="AR36" s="43">
        <f t="shared" si="18"/>
        <v>2.993438848</v>
      </c>
      <c r="AS36" s="43">
        <f t="shared" si="18"/>
        <v>2.906130215</v>
      </c>
      <c r="AT36" s="43">
        <f t="shared" si="18"/>
        <v>2.821368083</v>
      </c>
      <c r="AU36" s="43">
        <f t="shared" si="18"/>
        <v>2.739078181</v>
      </c>
      <c r="AV36" s="43">
        <f t="shared" si="18"/>
        <v>2.659188401</v>
      </c>
      <c r="AW36" s="43">
        <f t="shared" si="18"/>
        <v>2.581628739</v>
      </c>
      <c r="AX36" s="43">
        <f t="shared" si="18"/>
        <v>2.506331234</v>
      </c>
      <c r="AY36" s="43">
        <f t="shared" si="18"/>
        <v>2.433229906</v>
      </c>
      <c r="AZ36" s="43">
        <f t="shared" si="18"/>
        <v>2.362260701</v>
      </c>
      <c r="BA36" s="43">
        <f t="shared" si="18"/>
        <v>2.29336143</v>
      </c>
      <c r="BB36" s="43">
        <f t="shared" si="18"/>
        <v>2.226471722</v>
      </c>
      <c r="BC36" s="43">
        <f t="shared" si="18"/>
        <v>2.170809929</v>
      </c>
      <c r="BD36" s="43">
        <f t="shared" si="18"/>
        <v>2.116539681</v>
      </c>
      <c r="BE36" s="43">
        <f t="shared" si="18"/>
        <v>2.063626189</v>
      </c>
      <c r="BF36" s="43">
        <f t="shared" si="18"/>
        <v>2.012035534</v>
      </c>
      <c r="BG36" s="43">
        <f t="shared" si="18"/>
        <v>1.961734646</v>
      </c>
      <c r="BH36" s="43">
        <f t="shared" si="18"/>
        <v>1.912691279</v>
      </c>
      <c r="BI36" s="43">
        <f t="shared" si="18"/>
        <v>1.864873997</v>
      </c>
      <c r="BJ36" s="43">
        <f t="shared" si="18"/>
        <v>1.818252148</v>
      </c>
      <c r="BK36" s="43">
        <f t="shared" si="18"/>
        <v>1.772795844</v>
      </c>
      <c r="BL36" s="43">
        <f t="shared" si="18"/>
        <v>1.728475948</v>
      </c>
      <c r="BM36" s="43">
        <f t="shared" si="18"/>
        <v>1.685264049</v>
      </c>
      <c r="BN36" s="43">
        <f t="shared" si="18"/>
        <v>1.643132448</v>
      </c>
      <c r="BO36" s="43"/>
      <c r="BP36" s="43"/>
      <c r="BQ36" s="43"/>
      <c r="BR36" s="43"/>
      <c r="BS36" s="43"/>
      <c r="BT36" s="43"/>
      <c r="BU36" s="43"/>
      <c r="BV36" s="43"/>
    </row>
    <row r="37" ht="14.25" customHeight="1">
      <c r="E37" s="50">
        <f t="shared" si="11"/>
        <v>10</v>
      </c>
      <c r="F37" s="50"/>
      <c r="G37" s="43"/>
      <c r="H37" s="43"/>
      <c r="I37" s="43"/>
      <c r="J37" s="43"/>
      <c r="K37" s="43"/>
      <c r="L37" s="43"/>
      <c r="M37" s="43"/>
      <c r="N37" s="43"/>
      <c r="O37" s="43"/>
      <c r="P37" s="43">
        <f>+P$26*P$17</f>
        <v>9.431790764</v>
      </c>
      <c r="Q37" s="43">
        <f t="shared" ref="Q37:BN37" si="19">+P37*(1-Q$27)</f>
        <v>9.038799482</v>
      </c>
      <c r="R37" s="43">
        <f t="shared" si="19"/>
        <v>8.662182837</v>
      </c>
      <c r="S37" s="43">
        <f t="shared" si="19"/>
        <v>8.337350981</v>
      </c>
      <c r="T37" s="43">
        <f t="shared" si="19"/>
        <v>8.024700319</v>
      </c>
      <c r="U37" s="43">
        <f t="shared" si="19"/>
        <v>7.723774057</v>
      </c>
      <c r="V37" s="43">
        <f t="shared" si="19"/>
        <v>7.43413253</v>
      </c>
      <c r="W37" s="43">
        <f t="shared" si="19"/>
        <v>7.15535256</v>
      </c>
      <c r="X37" s="43">
        <f t="shared" si="19"/>
        <v>6.887026839</v>
      </c>
      <c r="Y37" s="43">
        <f t="shared" si="19"/>
        <v>6.628763332</v>
      </c>
      <c r="Z37" s="43">
        <f t="shared" si="19"/>
        <v>6.380184708</v>
      </c>
      <c r="AA37" s="43">
        <f t="shared" si="19"/>
        <v>6.140927781</v>
      </c>
      <c r="AB37" s="43">
        <f t="shared" si="19"/>
        <v>5.910642989</v>
      </c>
      <c r="AC37" s="43">
        <f t="shared" si="19"/>
        <v>5.688993877</v>
      </c>
      <c r="AD37" s="43">
        <f t="shared" si="19"/>
        <v>5.475656607</v>
      </c>
      <c r="AE37" s="43">
        <f t="shared" si="19"/>
        <v>5.29313472</v>
      </c>
      <c r="AF37" s="43">
        <f t="shared" si="19"/>
        <v>5.116696896</v>
      </c>
      <c r="AG37" s="43">
        <f t="shared" si="19"/>
        <v>4.946140333</v>
      </c>
      <c r="AH37" s="43">
        <f t="shared" si="19"/>
        <v>4.781268988</v>
      </c>
      <c r="AI37" s="43">
        <f t="shared" si="19"/>
        <v>4.621893355</v>
      </c>
      <c r="AJ37" s="43">
        <f t="shared" si="19"/>
        <v>4.467830243</v>
      </c>
      <c r="AK37" s="43">
        <f t="shared" si="19"/>
        <v>4.318902569</v>
      </c>
      <c r="AL37" s="43">
        <f t="shared" si="19"/>
        <v>4.17493915</v>
      </c>
      <c r="AM37" s="43">
        <f t="shared" si="19"/>
        <v>4.035774511</v>
      </c>
      <c r="AN37" s="43">
        <f t="shared" si="19"/>
        <v>3.901248694</v>
      </c>
      <c r="AO37" s="43">
        <f t="shared" si="19"/>
        <v>3.771207071</v>
      </c>
      <c r="AP37" s="43">
        <f t="shared" si="19"/>
        <v>3.645500169</v>
      </c>
      <c r="AQ37" s="43">
        <f t="shared" si="19"/>
        <v>3.539173081</v>
      </c>
      <c r="AR37" s="43">
        <f t="shared" si="19"/>
        <v>3.435947199</v>
      </c>
      <c r="AS37" s="43">
        <f t="shared" si="19"/>
        <v>3.335732072</v>
      </c>
      <c r="AT37" s="43">
        <f t="shared" si="19"/>
        <v>3.238439887</v>
      </c>
      <c r="AU37" s="43">
        <f t="shared" si="19"/>
        <v>3.14398539</v>
      </c>
      <c r="AV37" s="43">
        <f t="shared" si="19"/>
        <v>3.052285816</v>
      </c>
      <c r="AW37" s="43">
        <f t="shared" si="19"/>
        <v>2.963260813</v>
      </c>
      <c r="AX37" s="43">
        <f t="shared" si="19"/>
        <v>2.876832373</v>
      </c>
      <c r="AY37" s="43">
        <f t="shared" si="19"/>
        <v>2.792924762</v>
      </c>
      <c r="AZ37" s="43">
        <f t="shared" si="19"/>
        <v>2.711464457</v>
      </c>
      <c r="BA37" s="43">
        <f t="shared" si="19"/>
        <v>2.632380077</v>
      </c>
      <c r="BB37" s="43">
        <f t="shared" si="19"/>
        <v>2.555602324</v>
      </c>
      <c r="BC37" s="43">
        <f t="shared" si="19"/>
        <v>2.491712266</v>
      </c>
      <c r="BD37" s="43">
        <f t="shared" si="19"/>
        <v>2.42941946</v>
      </c>
      <c r="BE37" s="43">
        <f t="shared" si="19"/>
        <v>2.368683973</v>
      </c>
      <c r="BF37" s="43">
        <f t="shared" si="19"/>
        <v>2.309466874</v>
      </c>
      <c r="BG37" s="43">
        <f t="shared" si="19"/>
        <v>2.251730202</v>
      </c>
      <c r="BH37" s="43">
        <f t="shared" si="19"/>
        <v>2.195436947</v>
      </c>
      <c r="BI37" s="43">
        <f t="shared" si="19"/>
        <v>2.140551023</v>
      </c>
      <c r="BJ37" s="43">
        <f t="shared" si="19"/>
        <v>2.087037248</v>
      </c>
      <c r="BK37" s="43">
        <f t="shared" si="19"/>
        <v>2.034861316</v>
      </c>
      <c r="BL37" s="43">
        <f t="shared" si="19"/>
        <v>1.983989784</v>
      </c>
      <c r="BM37" s="43">
        <f t="shared" si="19"/>
        <v>1.934390039</v>
      </c>
      <c r="BN37" s="43">
        <f t="shared" si="19"/>
        <v>1.886030288</v>
      </c>
      <c r="BO37" s="43"/>
      <c r="BP37" s="43"/>
      <c r="BQ37" s="43"/>
      <c r="BR37" s="43"/>
      <c r="BS37" s="43"/>
      <c r="BT37" s="43"/>
      <c r="BU37" s="43"/>
      <c r="BV37" s="43"/>
      <c r="BW37" s="43"/>
    </row>
    <row r="38" ht="14.25" customHeight="1">
      <c r="E38" s="50">
        <f t="shared" si="11"/>
        <v>11</v>
      </c>
      <c r="F38" s="50"/>
      <c r="G38" s="43"/>
      <c r="H38" s="43"/>
      <c r="I38" s="43"/>
      <c r="J38" s="43"/>
      <c r="K38" s="43"/>
      <c r="L38" s="43"/>
      <c r="M38" s="43"/>
      <c r="N38" s="43"/>
      <c r="O38" s="43"/>
      <c r="P38" s="43"/>
      <c r="Q38" s="43">
        <f>+Q$26*Q$17</f>
        <v>10.37496984</v>
      </c>
      <c r="R38" s="43">
        <f t="shared" ref="R38:BN38" si="20">+Q38*(1-R$27)</f>
        <v>9.94267943</v>
      </c>
      <c r="S38" s="43">
        <f t="shared" si="20"/>
        <v>9.569828952</v>
      </c>
      <c r="T38" s="43">
        <f t="shared" si="20"/>
        <v>9.210960366</v>
      </c>
      <c r="U38" s="43">
        <f t="shared" si="20"/>
        <v>8.865549352</v>
      </c>
      <c r="V38" s="43">
        <f t="shared" si="20"/>
        <v>8.533091252</v>
      </c>
      <c r="W38" s="43">
        <f t="shared" si="20"/>
        <v>8.21310033</v>
      </c>
      <c r="X38" s="43">
        <f t="shared" si="20"/>
        <v>7.905109067</v>
      </c>
      <c r="Y38" s="43">
        <f t="shared" si="20"/>
        <v>7.608667477</v>
      </c>
      <c r="Z38" s="43">
        <f t="shared" si="20"/>
        <v>7.323342447</v>
      </c>
      <c r="AA38" s="43">
        <f t="shared" si="20"/>
        <v>7.048717105</v>
      </c>
      <c r="AB38" s="43">
        <f t="shared" si="20"/>
        <v>6.784390214</v>
      </c>
      <c r="AC38" s="43">
        <f t="shared" si="20"/>
        <v>6.529975581</v>
      </c>
      <c r="AD38" s="43">
        <f t="shared" si="20"/>
        <v>6.285101496</v>
      </c>
      <c r="AE38" s="43">
        <f t="shared" si="20"/>
        <v>6.075598113</v>
      </c>
      <c r="AF38" s="43">
        <f t="shared" si="20"/>
        <v>5.873078176</v>
      </c>
      <c r="AG38" s="43">
        <f t="shared" si="20"/>
        <v>5.677308904</v>
      </c>
      <c r="AH38" s="43">
        <f t="shared" si="20"/>
        <v>5.488065273</v>
      </c>
      <c r="AI38" s="43">
        <f t="shared" si="20"/>
        <v>5.305129764</v>
      </c>
      <c r="AJ38" s="43">
        <f t="shared" si="20"/>
        <v>5.128292106</v>
      </c>
      <c r="AK38" s="43">
        <f t="shared" si="20"/>
        <v>4.957349035</v>
      </c>
      <c r="AL38" s="43">
        <f t="shared" si="20"/>
        <v>4.792104067</v>
      </c>
      <c r="AM38" s="43">
        <f t="shared" si="20"/>
        <v>4.632367265</v>
      </c>
      <c r="AN38" s="43">
        <f t="shared" si="20"/>
        <v>4.477955023</v>
      </c>
      <c r="AO38" s="43">
        <f t="shared" si="20"/>
        <v>4.328689856</v>
      </c>
      <c r="AP38" s="43">
        <f t="shared" si="20"/>
        <v>4.184400194</v>
      </c>
      <c r="AQ38" s="43">
        <f t="shared" si="20"/>
        <v>4.062355188</v>
      </c>
      <c r="AR38" s="43">
        <f t="shared" si="20"/>
        <v>3.943869828</v>
      </c>
      <c r="AS38" s="43">
        <f t="shared" si="20"/>
        <v>3.828840292</v>
      </c>
      <c r="AT38" s="43">
        <f t="shared" si="20"/>
        <v>3.717165783</v>
      </c>
      <c r="AU38" s="43">
        <f t="shared" si="20"/>
        <v>3.608748448</v>
      </c>
      <c r="AV38" s="43">
        <f t="shared" si="20"/>
        <v>3.503493285</v>
      </c>
      <c r="AW38" s="43">
        <f t="shared" si="20"/>
        <v>3.401308064</v>
      </c>
      <c r="AX38" s="43">
        <f t="shared" si="20"/>
        <v>3.302103246</v>
      </c>
      <c r="AY38" s="43">
        <f t="shared" si="20"/>
        <v>3.205791901</v>
      </c>
      <c r="AZ38" s="43">
        <f t="shared" si="20"/>
        <v>3.112289637</v>
      </c>
      <c r="BA38" s="43">
        <f t="shared" si="20"/>
        <v>3.021514523</v>
      </c>
      <c r="BB38" s="43">
        <f t="shared" si="20"/>
        <v>2.933387016</v>
      </c>
      <c r="BC38" s="43">
        <f t="shared" si="20"/>
        <v>2.86005234</v>
      </c>
      <c r="BD38" s="43">
        <f t="shared" si="20"/>
        <v>2.788551032</v>
      </c>
      <c r="BE38" s="43">
        <f t="shared" si="20"/>
        <v>2.718837256</v>
      </c>
      <c r="BF38" s="43">
        <f t="shared" si="20"/>
        <v>2.650866325</v>
      </c>
      <c r="BG38" s="43">
        <f t="shared" si="20"/>
        <v>2.584594667</v>
      </c>
      <c r="BH38" s="43">
        <f t="shared" si="20"/>
        <v>2.5199798</v>
      </c>
      <c r="BI38" s="43">
        <f t="shared" si="20"/>
        <v>2.456980305</v>
      </c>
      <c r="BJ38" s="43">
        <f t="shared" si="20"/>
        <v>2.395555797</v>
      </c>
      <c r="BK38" s="43">
        <f t="shared" si="20"/>
        <v>2.335666902</v>
      </c>
      <c r="BL38" s="43">
        <f t="shared" si="20"/>
        <v>2.27727523</v>
      </c>
      <c r="BM38" s="43">
        <f t="shared" si="20"/>
        <v>2.220343349</v>
      </c>
      <c r="BN38" s="43">
        <f t="shared" si="20"/>
        <v>2.164834765</v>
      </c>
      <c r="BO38" s="43"/>
      <c r="BP38" s="43"/>
      <c r="BQ38" s="43"/>
      <c r="BR38" s="43"/>
      <c r="BS38" s="43"/>
      <c r="BT38" s="43"/>
      <c r="BU38" s="43"/>
      <c r="BV38" s="43"/>
      <c r="BW38" s="43"/>
      <c r="BX38" s="43"/>
    </row>
    <row r="39" ht="14.25" customHeight="1">
      <c r="E39" s="50">
        <f t="shared" si="11"/>
        <v>12</v>
      </c>
      <c r="F39" s="50"/>
      <c r="G39" s="43"/>
      <c r="H39" s="43"/>
      <c r="I39" s="43"/>
      <c r="J39" s="43"/>
      <c r="K39" s="43"/>
      <c r="L39" s="43"/>
      <c r="M39" s="43"/>
      <c r="N39" s="43"/>
      <c r="O39" s="43"/>
      <c r="P39" s="43"/>
      <c r="Q39" s="43"/>
      <c r="R39" s="43">
        <f>+R$26*R$17</f>
        <v>11.41246682</v>
      </c>
      <c r="S39" s="43">
        <f t="shared" ref="S39:BN39" si="21">+R39*(1-S$27)</f>
        <v>10.98449932</v>
      </c>
      <c r="T39" s="43">
        <f t="shared" si="21"/>
        <v>10.57258059</v>
      </c>
      <c r="U39" s="43">
        <f t="shared" si="21"/>
        <v>10.17610882</v>
      </c>
      <c r="V39" s="43">
        <f t="shared" si="21"/>
        <v>9.794504741</v>
      </c>
      <c r="W39" s="43">
        <f t="shared" si="21"/>
        <v>9.427210813</v>
      </c>
      <c r="X39" s="43">
        <f t="shared" si="21"/>
        <v>9.073690408</v>
      </c>
      <c r="Y39" s="43">
        <f t="shared" si="21"/>
        <v>8.733427017</v>
      </c>
      <c r="Z39" s="43">
        <f t="shared" si="21"/>
        <v>8.405923504</v>
      </c>
      <c r="AA39" s="43">
        <f t="shared" si="21"/>
        <v>8.090701373</v>
      </c>
      <c r="AB39" s="43">
        <f t="shared" si="21"/>
        <v>7.787300071</v>
      </c>
      <c r="AC39" s="43">
        <f t="shared" si="21"/>
        <v>7.495276319</v>
      </c>
      <c r="AD39" s="43">
        <f t="shared" si="21"/>
        <v>7.214203457</v>
      </c>
      <c r="AE39" s="43">
        <f t="shared" si="21"/>
        <v>6.973730008</v>
      </c>
      <c r="AF39" s="43">
        <f t="shared" si="21"/>
        <v>6.741272341</v>
      </c>
      <c r="AG39" s="43">
        <f t="shared" si="21"/>
        <v>6.516563263</v>
      </c>
      <c r="AH39" s="43">
        <f t="shared" si="21"/>
        <v>6.299344488</v>
      </c>
      <c r="AI39" s="43">
        <f t="shared" si="21"/>
        <v>6.089366338</v>
      </c>
      <c r="AJ39" s="43">
        <f t="shared" si="21"/>
        <v>5.88638746</v>
      </c>
      <c r="AK39" s="43">
        <f t="shared" si="21"/>
        <v>5.690174545</v>
      </c>
      <c r="AL39" s="43">
        <f t="shared" si="21"/>
        <v>5.50050206</v>
      </c>
      <c r="AM39" s="43">
        <f t="shared" si="21"/>
        <v>5.317151991</v>
      </c>
      <c r="AN39" s="43">
        <f t="shared" si="21"/>
        <v>5.139913592</v>
      </c>
      <c r="AO39" s="43">
        <f t="shared" si="21"/>
        <v>4.968583139</v>
      </c>
      <c r="AP39" s="43">
        <f t="shared" si="21"/>
        <v>4.802963701</v>
      </c>
      <c r="AQ39" s="43">
        <f t="shared" si="21"/>
        <v>4.662877259</v>
      </c>
      <c r="AR39" s="43">
        <f t="shared" si="21"/>
        <v>4.526876673</v>
      </c>
      <c r="AS39" s="43">
        <f t="shared" si="21"/>
        <v>4.39484277</v>
      </c>
      <c r="AT39" s="43">
        <f t="shared" si="21"/>
        <v>4.266659856</v>
      </c>
      <c r="AU39" s="43">
        <f t="shared" si="21"/>
        <v>4.14221561</v>
      </c>
      <c r="AV39" s="43">
        <f t="shared" si="21"/>
        <v>4.021400988</v>
      </c>
      <c r="AW39" s="43">
        <f t="shared" si="21"/>
        <v>3.904110126</v>
      </c>
      <c r="AX39" s="43">
        <f t="shared" si="21"/>
        <v>3.790240247</v>
      </c>
      <c r="AY39" s="43">
        <f t="shared" si="21"/>
        <v>3.679691573</v>
      </c>
      <c r="AZ39" s="43">
        <f t="shared" si="21"/>
        <v>3.572367236</v>
      </c>
      <c r="BA39" s="43">
        <f t="shared" si="21"/>
        <v>3.468173191</v>
      </c>
      <c r="BB39" s="43">
        <f t="shared" si="21"/>
        <v>3.36701814</v>
      </c>
      <c r="BC39" s="43">
        <f t="shared" si="21"/>
        <v>3.282842686</v>
      </c>
      <c r="BD39" s="43">
        <f t="shared" si="21"/>
        <v>3.200771619</v>
      </c>
      <c r="BE39" s="43">
        <f t="shared" si="21"/>
        <v>3.120752329</v>
      </c>
      <c r="BF39" s="43">
        <f t="shared" si="21"/>
        <v>3.04273352</v>
      </c>
      <c r="BG39" s="43">
        <f t="shared" si="21"/>
        <v>2.966665182</v>
      </c>
      <c r="BH39" s="43">
        <f t="shared" si="21"/>
        <v>2.892498553</v>
      </c>
      <c r="BI39" s="43">
        <f t="shared" si="21"/>
        <v>2.820186089</v>
      </c>
      <c r="BJ39" s="43">
        <f t="shared" si="21"/>
        <v>2.749681437</v>
      </c>
      <c r="BK39" s="43">
        <f t="shared" si="21"/>
        <v>2.680939401</v>
      </c>
      <c r="BL39" s="43">
        <f t="shared" si="21"/>
        <v>2.613915916</v>
      </c>
      <c r="BM39" s="43">
        <f t="shared" si="21"/>
        <v>2.548568018</v>
      </c>
      <c r="BN39" s="43">
        <f t="shared" si="21"/>
        <v>2.484853818</v>
      </c>
      <c r="BO39" s="43"/>
      <c r="BP39" s="43"/>
      <c r="BQ39" s="43"/>
      <c r="BR39" s="43"/>
      <c r="BS39" s="43"/>
      <c r="BT39" s="43"/>
      <c r="BU39" s="43"/>
      <c r="BV39" s="43"/>
      <c r="BW39" s="43"/>
      <c r="BX39" s="43"/>
      <c r="BY39" s="43"/>
    </row>
    <row r="40" ht="14.25" customHeight="1">
      <c r="E40" s="50">
        <f t="shared" si="11"/>
        <v>13</v>
      </c>
      <c r="F40" s="50"/>
      <c r="G40" s="43"/>
      <c r="H40" s="43"/>
      <c r="I40" s="43"/>
      <c r="J40" s="43"/>
      <c r="K40" s="43"/>
      <c r="L40" s="43"/>
      <c r="M40" s="43"/>
      <c r="N40" s="43"/>
      <c r="O40" s="43"/>
      <c r="P40" s="43"/>
      <c r="Q40" s="43"/>
      <c r="R40" s="43"/>
      <c r="S40" s="43">
        <f>+S$26*S$17</f>
        <v>12.26414345</v>
      </c>
      <c r="T40" s="43">
        <f t="shared" ref="T40:BN40" si="22">+S40*(1-T$27)</f>
        <v>11.80423807</v>
      </c>
      <c r="U40" s="43">
        <f t="shared" si="22"/>
        <v>11.36157915</v>
      </c>
      <c r="V40" s="43">
        <f t="shared" si="22"/>
        <v>10.93551993</v>
      </c>
      <c r="W40" s="43">
        <f t="shared" si="22"/>
        <v>10.52543793</v>
      </c>
      <c r="X40" s="43">
        <f t="shared" si="22"/>
        <v>10.13073401</v>
      </c>
      <c r="Y40" s="43">
        <f t="shared" si="22"/>
        <v>9.750831483</v>
      </c>
      <c r="Z40" s="43">
        <f t="shared" si="22"/>
        <v>9.385175302</v>
      </c>
      <c r="AA40" s="43">
        <f t="shared" si="22"/>
        <v>9.033231228</v>
      </c>
      <c r="AB40" s="43">
        <f t="shared" si="22"/>
        <v>8.694485057</v>
      </c>
      <c r="AC40" s="43">
        <f t="shared" si="22"/>
        <v>8.368441868</v>
      </c>
      <c r="AD40" s="43">
        <f t="shared" si="22"/>
        <v>8.054625298</v>
      </c>
      <c r="AE40" s="43">
        <f t="shared" si="22"/>
        <v>7.786137788</v>
      </c>
      <c r="AF40" s="43">
        <f t="shared" si="22"/>
        <v>7.526599862</v>
      </c>
      <c r="AG40" s="43">
        <f t="shared" si="22"/>
        <v>7.275713199</v>
      </c>
      <c r="AH40" s="43">
        <f t="shared" si="22"/>
        <v>7.033189426</v>
      </c>
      <c r="AI40" s="43">
        <f t="shared" si="22"/>
        <v>6.798749779</v>
      </c>
      <c r="AJ40" s="43">
        <f t="shared" si="22"/>
        <v>6.572124786</v>
      </c>
      <c r="AK40" s="43">
        <f t="shared" si="22"/>
        <v>6.35305396</v>
      </c>
      <c r="AL40" s="43">
        <f t="shared" si="22"/>
        <v>6.141285494</v>
      </c>
      <c r="AM40" s="43">
        <f t="shared" si="22"/>
        <v>5.936575978</v>
      </c>
      <c r="AN40" s="43">
        <f t="shared" si="22"/>
        <v>5.738690112</v>
      </c>
      <c r="AO40" s="43">
        <f t="shared" si="22"/>
        <v>5.547400442</v>
      </c>
      <c r="AP40" s="43">
        <f t="shared" si="22"/>
        <v>5.362487094</v>
      </c>
      <c r="AQ40" s="43">
        <f t="shared" si="22"/>
        <v>5.20608122</v>
      </c>
      <c r="AR40" s="43">
        <f t="shared" si="22"/>
        <v>5.054237184</v>
      </c>
      <c r="AS40" s="43">
        <f t="shared" si="22"/>
        <v>4.906821933</v>
      </c>
      <c r="AT40" s="43">
        <f t="shared" si="22"/>
        <v>4.763706294</v>
      </c>
      <c r="AU40" s="43">
        <f t="shared" si="22"/>
        <v>4.62476486</v>
      </c>
      <c r="AV40" s="43">
        <f t="shared" si="22"/>
        <v>4.489875885</v>
      </c>
      <c r="AW40" s="43">
        <f t="shared" si="22"/>
        <v>4.358921172</v>
      </c>
      <c r="AX40" s="43">
        <f t="shared" si="22"/>
        <v>4.231785971</v>
      </c>
      <c r="AY40" s="43">
        <f t="shared" si="22"/>
        <v>4.10835888</v>
      </c>
      <c r="AZ40" s="43">
        <f t="shared" si="22"/>
        <v>3.988531746</v>
      </c>
      <c r="BA40" s="43">
        <f t="shared" si="22"/>
        <v>3.87219957</v>
      </c>
      <c r="BB40" s="43">
        <f t="shared" si="22"/>
        <v>3.759260416</v>
      </c>
      <c r="BC40" s="43">
        <f t="shared" si="22"/>
        <v>3.665278905</v>
      </c>
      <c r="BD40" s="43">
        <f t="shared" si="22"/>
        <v>3.573646933</v>
      </c>
      <c r="BE40" s="43">
        <f t="shared" si="22"/>
        <v>3.48430576</v>
      </c>
      <c r="BF40" s="43">
        <f t="shared" si="22"/>
        <v>3.397198116</v>
      </c>
      <c r="BG40" s="43">
        <f t="shared" si="22"/>
        <v>3.312268163</v>
      </c>
      <c r="BH40" s="43">
        <f t="shared" si="22"/>
        <v>3.229461459</v>
      </c>
      <c r="BI40" s="43">
        <f t="shared" si="22"/>
        <v>3.148724922</v>
      </c>
      <c r="BJ40" s="43">
        <f t="shared" si="22"/>
        <v>3.070006799</v>
      </c>
      <c r="BK40" s="43">
        <f t="shared" si="22"/>
        <v>2.993256629</v>
      </c>
      <c r="BL40" s="43">
        <f t="shared" si="22"/>
        <v>2.918425213</v>
      </c>
      <c r="BM40" s="43">
        <f t="shared" si="22"/>
        <v>2.845464583</v>
      </c>
      <c r="BN40" s="43">
        <f t="shared" si="22"/>
        <v>2.774327968</v>
      </c>
      <c r="BO40" s="43"/>
      <c r="BP40" s="43"/>
      <c r="BQ40" s="43"/>
      <c r="BR40" s="43"/>
      <c r="BS40" s="43"/>
      <c r="BT40" s="43"/>
      <c r="BU40" s="43"/>
      <c r="BV40" s="43"/>
      <c r="BW40" s="43"/>
      <c r="BX40" s="43"/>
      <c r="BY40" s="43"/>
    </row>
    <row r="41" ht="14.25" customHeight="1">
      <c r="E41" s="50">
        <f t="shared" si="11"/>
        <v>14</v>
      </c>
      <c r="F41" s="50"/>
      <c r="G41" s="43"/>
      <c r="H41" s="43"/>
      <c r="I41" s="43"/>
      <c r="J41" s="43"/>
      <c r="K41" s="43"/>
      <c r="L41" s="43"/>
      <c r="M41" s="43"/>
      <c r="N41" s="43"/>
      <c r="O41" s="43"/>
      <c r="P41" s="43"/>
      <c r="Q41" s="43"/>
      <c r="R41" s="43"/>
      <c r="S41" s="43"/>
      <c r="T41" s="43">
        <f>+T$26*T$17</f>
        <v>13.24527493</v>
      </c>
      <c r="U41" s="43">
        <f t="shared" ref="U41:BN41" si="23">+T41*(1-U$27)</f>
        <v>12.74857712</v>
      </c>
      <c r="V41" s="43">
        <f t="shared" si="23"/>
        <v>12.27050548</v>
      </c>
      <c r="W41" s="43">
        <f t="shared" si="23"/>
        <v>11.81036152</v>
      </c>
      <c r="X41" s="43">
        <f t="shared" si="23"/>
        <v>11.36747297</v>
      </c>
      <c r="Y41" s="43">
        <f t="shared" si="23"/>
        <v>10.94119273</v>
      </c>
      <c r="Z41" s="43">
        <f t="shared" si="23"/>
        <v>10.530898</v>
      </c>
      <c r="AA41" s="43">
        <f t="shared" si="23"/>
        <v>10.13598933</v>
      </c>
      <c r="AB41" s="43">
        <f t="shared" si="23"/>
        <v>9.755889727</v>
      </c>
      <c r="AC41" s="43">
        <f t="shared" si="23"/>
        <v>9.390043862</v>
      </c>
      <c r="AD41" s="43">
        <f t="shared" si="23"/>
        <v>9.037917217</v>
      </c>
      <c r="AE41" s="43">
        <f t="shared" si="23"/>
        <v>8.73665331</v>
      </c>
      <c r="AF41" s="43">
        <f t="shared" si="23"/>
        <v>8.445431533</v>
      </c>
      <c r="AG41" s="43">
        <f t="shared" si="23"/>
        <v>8.163917148</v>
      </c>
      <c r="AH41" s="43">
        <f t="shared" si="23"/>
        <v>7.891786577</v>
      </c>
      <c r="AI41" s="43">
        <f t="shared" si="23"/>
        <v>7.628727024</v>
      </c>
      <c r="AJ41" s="43">
        <f t="shared" si="23"/>
        <v>7.374436124</v>
      </c>
      <c r="AK41" s="43">
        <f t="shared" si="23"/>
        <v>7.128621586</v>
      </c>
      <c r="AL41" s="43">
        <f t="shared" si="23"/>
        <v>6.891000867</v>
      </c>
      <c r="AM41" s="43">
        <f t="shared" si="23"/>
        <v>6.661300838</v>
      </c>
      <c r="AN41" s="43">
        <f t="shared" si="23"/>
        <v>6.439257476</v>
      </c>
      <c r="AO41" s="43">
        <f t="shared" si="23"/>
        <v>6.22461556</v>
      </c>
      <c r="AP41" s="43">
        <f t="shared" si="23"/>
        <v>6.017128375</v>
      </c>
      <c r="AQ41" s="43">
        <f t="shared" si="23"/>
        <v>5.841628798</v>
      </c>
      <c r="AR41" s="43">
        <f t="shared" si="23"/>
        <v>5.671247958</v>
      </c>
      <c r="AS41" s="43">
        <f t="shared" si="23"/>
        <v>5.505836559</v>
      </c>
      <c r="AT41" s="43">
        <f t="shared" si="23"/>
        <v>5.345249659</v>
      </c>
      <c r="AU41" s="43">
        <f t="shared" si="23"/>
        <v>5.189346544</v>
      </c>
      <c r="AV41" s="43">
        <f t="shared" si="23"/>
        <v>5.037990603</v>
      </c>
      <c r="AW41" s="43">
        <f t="shared" si="23"/>
        <v>4.891049211</v>
      </c>
      <c r="AX41" s="43">
        <f t="shared" si="23"/>
        <v>4.748393609</v>
      </c>
      <c r="AY41" s="43">
        <f t="shared" si="23"/>
        <v>4.609898795</v>
      </c>
      <c r="AZ41" s="43">
        <f t="shared" si="23"/>
        <v>4.475443414</v>
      </c>
      <c r="BA41" s="43">
        <f t="shared" si="23"/>
        <v>4.344909647</v>
      </c>
      <c r="BB41" s="43">
        <f t="shared" si="23"/>
        <v>4.218183116</v>
      </c>
      <c r="BC41" s="43">
        <f t="shared" si="23"/>
        <v>4.112728538</v>
      </c>
      <c r="BD41" s="43">
        <f t="shared" si="23"/>
        <v>4.009910325</v>
      </c>
      <c r="BE41" s="43">
        <f t="shared" si="23"/>
        <v>3.909662567</v>
      </c>
      <c r="BF41" s="43">
        <f t="shared" si="23"/>
        <v>3.811921002</v>
      </c>
      <c r="BG41" s="43">
        <f t="shared" si="23"/>
        <v>3.716622977</v>
      </c>
      <c r="BH41" s="43">
        <f t="shared" si="23"/>
        <v>3.623707403</v>
      </c>
      <c r="BI41" s="43">
        <f t="shared" si="23"/>
        <v>3.533114718</v>
      </c>
      <c r="BJ41" s="43">
        <f t="shared" si="23"/>
        <v>3.44478685</v>
      </c>
      <c r="BK41" s="43">
        <f t="shared" si="23"/>
        <v>3.358667179</v>
      </c>
      <c r="BL41" s="43">
        <f t="shared" si="23"/>
        <v>3.274700499</v>
      </c>
      <c r="BM41" s="43">
        <f t="shared" si="23"/>
        <v>3.192832987</v>
      </c>
      <c r="BN41" s="43">
        <f t="shared" si="23"/>
        <v>3.113012162</v>
      </c>
      <c r="BO41" s="43"/>
      <c r="BP41" s="43"/>
      <c r="BQ41" s="43"/>
      <c r="BR41" s="43"/>
      <c r="BS41" s="43"/>
      <c r="BT41" s="43"/>
      <c r="BU41" s="43"/>
      <c r="BV41" s="43"/>
      <c r="BW41" s="43"/>
      <c r="BX41" s="43"/>
      <c r="BY41" s="43"/>
    </row>
    <row r="42" ht="14.25" customHeight="1">
      <c r="E42" s="50">
        <f t="shared" si="11"/>
        <v>15</v>
      </c>
      <c r="F42" s="50"/>
      <c r="G42" s="43"/>
      <c r="H42" s="43"/>
      <c r="I42" s="43"/>
      <c r="J42" s="43"/>
      <c r="K42" s="43"/>
      <c r="L42" s="43"/>
      <c r="M42" s="43"/>
      <c r="N42" s="43"/>
      <c r="O42" s="43"/>
      <c r="P42" s="43"/>
      <c r="Q42" s="43"/>
      <c r="R42" s="43"/>
      <c r="S42" s="43"/>
      <c r="T42" s="43"/>
      <c r="U42" s="43">
        <f>+U$26*U$17</f>
        <v>14.30489692</v>
      </c>
      <c r="V42" s="43">
        <f t="shared" ref="V42:BN42" si="24">+U42*(1-V$27)</f>
        <v>13.76846329</v>
      </c>
      <c r="W42" s="43">
        <f t="shared" si="24"/>
        <v>13.25214592</v>
      </c>
      <c r="X42" s="43">
        <f t="shared" si="24"/>
        <v>12.75519044</v>
      </c>
      <c r="Y42" s="43">
        <f t="shared" si="24"/>
        <v>12.2768708</v>
      </c>
      <c r="Z42" s="43">
        <f t="shared" si="24"/>
        <v>11.81648815</v>
      </c>
      <c r="AA42" s="43">
        <f t="shared" si="24"/>
        <v>11.37336984</v>
      </c>
      <c r="AB42" s="43">
        <f t="shared" si="24"/>
        <v>10.94686847</v>
      </c>
      <c r="AC42" s="43">
        <f t="shared" si="24"/>
        <v>10.5363609</v>
      </c>
      <c r="AD42" s="43">
        <f t="shared" si="24"/>
        <v>10.14124737</v>
      </c>
      <c r="AE42" s="43">
        <f t="shared" si="24"/>
        <v>9.803205792</v>
      </c>
      <c r="AF42" s="43">
        <f t="shared" si="24"/>
        <v>9.476432266</v>
      </c>
      <c r="AG42" s="43">
        <f t="shared" si="24"/>
        <v>9.16055119</v>
      </c>
      <c r="AH42" s="43">
        <f t="shared" si="24"/>
        <v>8.855199484</v>
      </c>
      <c r="AI42" s="43">
        <f t="shared" si="24"/>
        <v>8.560026168</v>
      </c>
      <c r="AJ42" s="43">
        <f t="shared" si="24"/>
        <v>8.274691962</v>
      </c>
      <c r="AK42" s="43">
        <f t="shared" si="24"/>
        <v>7.998868897</v>
      </c>
      <c r="AL42" s="43">
        <f t="shared" si="24"/>
        <v>7.732239933</v>
      </c>
      <c r="AM42" s="43">
        <f t="shared" si="24"/>
        <v>7.474498602</v>
      </c>
      <c r="AN42" s="43">
        <f t="shared" si="24"/>
        <v>7.225348649</v>
      </c>
      <c r="AO42" s="43">
        <f t="shared" si="24"/>
        <v>6.984503694</v>
      </c>
      <c r="AP42" s="43">
        <f t="shared" si="24"/>
        <v>6.751686904</v>
      </c>
      <c r="AQ42" s="43">
        <f t="shared" si="24"/>
        <v>6.554762703</v>
      </c>
      <c r="AR42" s="43">
        <f t="shared" si="24"/>
        <v>6.363582124</v>
      </c>
      <c r="AS42" s="43">
        <f t="shared" si="24"/>
        <v>6.177977645</v>
      </c>
      <c r="AT42" s="43">
        <f t="shared" si="24"/>
        <v>5.997786631</v>
      </c>
      <c r="AU42" s="43">
        <f t="shared" si="24"/>
        <v>5.822851187</v>
      </c>
      <c r="AV42" s="43">
        <f t="shared" si="24"/>
        <v>5.653018028</v>
      </c>
      <c r="AW42" s="43">
        <f t="shared" si="24"/>
        <v>5.488138335</v>
      </c>
      <c r="AX42" s="43">
        <f t="shared" si="24"/>
        <v>5.328067634</v>
      </c>
      <c r="AY42" s="43">
        <f t="shared" si="24"/>
        <v>5.172665661</v>
      </c>
      <c r="AZ42" s="43">
        <f t="shared" si="24"/>
        <v>5.021796246</v>
      </c>
      <c r="BA42" s="43">
        <f t="shared" si="24"/>
        <v>4.875327189</v>
      </c>
      <c r="BB42" s="43">
        <f t="shared" si="24"/>
        <v>4.733130146</v>
      </c>
      <c r="BC42" s="43">
        <f t="shared" si="24"/>
        <v>4.614801892</v>
      </c>
      <c r="BD42" s="43">
        <f t="shared" si="24"/>
        <v>4.499431845</v>
      </c>
      <c r="BE42" s="43">
        <f t="shared" si="24"/>
        <v>4.386946049</v>
      </c>
      <c r="BF42" s="43">
        <f t="shared" si="24"/>
        <v>4.277272397</v>
      </c>
      <c r="BG42" s="43">
        <f t="shared" si="24"/>
        <v>4.170340588</v>
      </c>
      <c r="BH42" s="43">
        <f t="shared" si="24"/>
        <v>4.066082073</v>
      </c>
      <c r="BI42" s="43">
        <f t="shared" si="24"/>
        <v>3.964430021</v>
      </c>
      <c r="BJ42" s="43">
        <f t="shared" si="24"/>
        <v>3.86531927</v>
      </c>
      <c r="BK42" s="43">
        <f t="shared" si="24"/>
        <v>3.768686289</v>
      </c>
      <c r="BL42" s="43">
        <f t="shared" si="24"/>
        <v>3.674469131</v>
      </c>
      <c r="BM42" s="43">
        <f t="shared" si="24"/>
        <v>3.582607403</v>
      </c>
      <c r="BN42" s="43">
        <f t="shared" si="24"/>
        <v>3.493042218</v>
      </c>
      <c r="BO42" s="43"/>
      <c r="BP42" s="43"/>
      <c r="BQ42" s="43"/>
      <c r="BR42" s="43"/>
      <c r="BS42" s="43"/>
      <c r="BT42" s="43"/>
      <c r="BU42" s="43"/>
      <c r="BV42" s="43"/>
      <c r="BW42" s="43"/>
      <c r="BX42" s="43"/>
      <c r="BY42" s="43"/>
    </row>
    <row r="43" ht="14.25" customHeight="1">
      <c r="E43" s="50">
        <f t="shared" si="11"/>
        <v>16</v>
      </c>
      <c r="F43" s="50"/>
      <c r="G43" s="43"/>
      <c r="H43" s="43"/>
      <c r="I43" s="43"/>
      <c r="J43" s="43"/>
      <c r="K43" s="43"/>
      <c r="L43" s="43"/>
      <c r="M43" s="43"/>
      <c r="N43" s="43"/>
      <c r="O43" s="43"/>
      <c r="P43" s="43"/>
      <c r="Q43" s="43"/>
      <c r="R43" s="43"/>
      <c r="S43" s="43"/>
      <c r="T43" s="43"/>
      <c r="U43" s="43"/>
      <c r="V43" s="43">
        <f>+V$26*V$17</f>
        <v>15.44928868</v>
      </c>
      <c r="W43" s="43">
        <f t="shared" ref="W43:BN43" si="25">+V43*(1-W$27)</f>
        <v>14.86994035</v>
      </c>
      <c r="X43" s="43">
        <f t="shared" si="25"/>
        <v>14.31231759</v>
      </c>
      <c r="Y43" s="43">
        <f t="shared" si="25"/>
        <v>13.77560568</v>
      </c>
      <c r="Z43" s="43">
        <f t="shared" si="25"/>
        <v>13.25902047</v>
      </c>
      <c r="AA43" s="43">
        <f t="shared" si="25"/>
        <v>12.7618072</v>
      </c>
      <c r="AB43" s="43">
        <f t="shared" si="25"/>
        <v>12.28323943</v>
      </c>
      <c r="AC43" s="43">
        <f t="shared" si="25"/>
        <v>11.82261795</v>
      </c>
      <c r="AD43" s="43">
        <f t="shared" si="25"/>
        <v>11.37926978</v>
      </c>
      <c r="AE43" s="43">
        <f t="shared" si="25"/>
        <v>10.99996078</v>
      </c>
      <c r="AF43" s="43">
        <f t="shared" si="25"/>
        <v>10.63329543</v>
      </c>
      <c r="AG43" s="43">
        <f t="shared" si="25"/>
        <v>10.27885224</v>
      </c>
      <c r="AH43" s="43">
        <f t="shared" si="25"/>
        <v>9.936223836</v>
      </c>
      <c r="AI43" s="43">
        <f t="shared" si="25"/>
        <v>9.605016375</v>
      </c>
      <c r="AJ43" s="43">
        <f t="shared" si="25"/>
        <v>9.284849163</v>
      </c>
      <c r="AK43" s="43">
        <f t="shared" si="25"/>
        <v>8.97535419</v>
      </c>
      <c r="AL43" s="43">
        <f t="shared" si="25"/>
        <v>8.676175717</v>
      </c>
      <c r="AM43" s="43">
        <f t="shared" si="25"/>
        <v>8.38696986</v>
      </c>
      <c r="AN43" s="43">
        <f t="shared" si="25"/>
        <v>8.107404198</v>
      </c>
      <c r="AO43" s="43">
        <f t="shared" si="25"/>
        <v>7.837157392</v>
      </c>
      <c r="AP43" s="43">
        <f t="shared" si="25"/>
        <v>7.575918812</v>
      </c>
      <c r="AQ43" s="43">
        <f t="shared" si="25"/>
        <v>7.354954513</v>
      </c>
      <c r="AR43" s="43">
        <f t="shared" si="25"/>
        <v>7.140435007</v>
      </c>
      <c r="AS43" s="43">
        <f t="shared" si="25"/>
        <v>6.932172319</v>
      </c>
      <c r="AT43" s="43">
        <f t="shared" si="25"/>
        <v>6.72998396</v>
      </c>
      <c r="AU43" s="43">
        <f t="shared" si="25"/>
        <v>6.533692761</v>
      </c>
      <c r="AV43" s="43">
        <f t="shared" si="25"/>
        <v>6.343126722</v>
      </c>
      <c r="AW43" s="43">
        <f t="shared" si="25"/>
        <v>6.158118859</v>
      </c>
      <c r="AX43" s="43">
        <f t="shared" si="25"/>
        <v>5.978507059</v>
      </c>
      <c r="AY43" s="43">
        <f t="shared" si="25"/>
        <v>5.804133937</v>
      </c>
      <c r="AZ43" s="43">
        <f t="shared" si="25"/>
        <v>5.634846697</v>
      </c>
      <c r="BA43" s="43">
        <f t="shared" si="25"/>
        <v>5.470497001</v>
      </c>
      <c r="BB43" s="43">
        <f t="shared" si="25"/>
        <v>5.310940839</v>
      </c>
      <c r="BC43" s="43">
        <f t="shared" si="25"/>
        <v>5.178167318</v>
      </c>
      <c r="BD43" s="43">
        <f t="shared" si="25"/>
        <v>5.048713135</v>
      </c>
      <c r="BE43" s="43">
        <f t="shared" si="25"/>
        <v>4.922495307</v>
      </c>
      <c r="BF43" s="43">
        <f t="shared" si="25"/>
        <v>4.799432924</v>
      </c>
      <c r="BG43" s="43">
        <f t="shared" si="25"/>
        <v>4.679447101</v>
      </c>
      <c r="BH43" s="43">
        <f t="shared" si="25"/>
        <v>4.562460923</v>
      </c>
      <c r="BI43" s="43">
        <f t="shared" si="25"/>
        <v>4.4483994</v>
      </c>
      <c r="BJ43" s="43">
        <f t="shared" si="25"/>
        <v>4.337189415</v>
      </c>
      <c r="BK43" s="43">
        <f t="shared" si="25"/>
        <v>4.22875968</v>
      </c>
      <c r="BL43" s="43">
        <f t="shared" si="25"/>
        <v>4.123040688</v>
      </c>
      <c r="BM43" s="43">
        <f t="shared" si="25"/>
        <v>4.019964671</v>
      </c>
      <c r="BN43" s="43">
        <f t="shared" si="25"/>
        <v>3.919465554</v>
      </c>
      <c r="BO43" s="43"/>
      <c r="BP43" s="43"/>
      <c r="BQ43" s="43"/>
      <c r="BR43" s="43"/>
      <c r="BS43" s="43"/>
      <c r="BT43" s="43"/>
      <c r="BU43" s="43"/>
      <c r="BV43" s="43"/>
      <c r="BW43" s="43"/>
      <c r="BX43" s="43"/>
      <c r="BY43" s="43"/>
    </row>
    <row r="44" ht="14.25" customHeight="1">
      <c r="E44" s="50">
        <f t="shared" si="11"/>
        <v>17</v>
      </c>
      <c r="F44" s="50"/>
      <c r="G44" s="43"/>
      <c r="H44" s="43"/>
      <c r="I44" s="43"/>
      <c r="J44" s="43"/>
      <c r="K44" s="43"/>
      <c r="L44" s="43"/>
      <c r="M44" s="43"/>
      <c r="N44" s="43"/>
      <c r="O44" s="43"/>
      <c r="P44" s="43"/>
      <c r="Q44" s="43"/>
      <c r="R44" s="43"/>
      <c r="S44" s="43"/>
      <c r="T44" s="43"/>
      <c r="U44" s="43"/>
      <c r="V44" s="43"/>
      <c r="W44" s="43">
        <f>+W$26*W$17</f>
        <v>16.68523177</v>
      </c>
      <c r="X44" s="43">
        <f t="shared" ref="X44:BN44" si="26">+W44*(1-X$27)</f>
        <v>16.05953558</v>
      </c>
      <c r="Y44" s="43">
        <f t="shared" si="26"/>
        <v>15.457303</v>
      </c>
      <c r="Z44" s="43">
        <f t="shared" si="26"/>
        <v>14.87765413</v>
      </c>
      <c r="AA44" s="43">
        <f t="shared" si="26"/>
        <v>14.3197421</v>
      </c>
      <c r="AB44" s="43">
        <f t="shared" si="26"/>
        <v>13.78275177</v>
      </c>
      <c r="AC44" s="43">
        <f t="shared" si="26"/>
        <v>13.26589858</v>
      </c>
      <c r="AD44" s="43">
        <f t="shared" si="26"/>
        <v>12.76842739</v>
      </c>
      <c r="AE44" s="43">
        <f t="shared" si="26"/>
        <v>12.34281314</v>
      </c>
      <c r="AF44" s="43">
        <f t="shared" si="26"/>
        <v>11.93138604</v>
      </c>
      <c r="AG44" s="43">
        <f t="shared" si="26"/>
        <v>11.53367317</v>
      </c>
      <c r="AH44" s="43">
        <f t="shared" si="26"/>
        <v>11.1492174</v>
      </c>
      <c r="AI44" s="43">
        <f t="shared" si="26"/>
        <v>10.77757682</v>
      </c>
      <c r="AJ44" s="43">
        <f t="shared" si="26"/>
        <v>10.41832426</v>
      </c>
      <c r="AK44" s="43">
        <f t="shared" si="26"/>
        <v>10.07104678</v>
      </c>
      <c r="AL44" s="43">
        <f t="shared" si="26"/>
        <v>9.735345221</v>
      </c>
      <c r="AM44" s="43">
        <f t="shared" si="26"/>
        <v>9.410833713</v>
      </c>
      <c r="AN44" s="43">
        <f t="shared" si="26"/>
        <v>9.097139256</v>
      </c>
      <c r="AO44" s="43">
        <f t="shared" si="26"/>
        <v>8.793901281</v>
      </c>
      <c r="AP44" s="43">
        <f t="shared" si="26"/>
        <v>8.500771238</v>
      </c>
      <c r="AQ44" s="43">
        <f t="shared" si="26"/>
        <v>8.252832077</v>
      </c>
      <c r="AR44" s="43">
        <f t="shared" si="26"/>
        <v>8.012124475</v>
      </c>
      <c r="AS44" s="43">
        <f t="shared" si="26"/>
        <v>7.778437511</v>
      </c>
      <c r="AT44" s="43">
        <f t="shared" si="26"/>
        <v>7.551566417</v>
      </c>
      <c r="AU44" s="43">
        <f t="shared" si="26"/>
        <v>7.331312396</v>
      </c>
      <c r="AV44" s="43">
        <f t="shared" si="26"/>
        <v>7.117482452</v>
      </c>
      <c r="AW44" s="43">
        <f t="shared" si="26"/>
        <v>6.909889213</v>
      </c>
      <c r="AX44" s="43">
        <f t="shared" si="26"/>
        <v>6.708350778</v>
      </c>
      <c r="AY44" s="43">
        <f t="shared" si="26"/>
        <v>6.512690547</v>
      </c>
      <c r="AZ44" s="43">
        <f t="shared" si="26"/>
        <v>6.322737073</v>
      </c>
      <c r="BA44" s="43">
        <f t="shared" si="26"/>
        <v>6.138323908</v>
      </c>
      <c r="BB44" s="43">
        <f t="shared" si="26"/>
        <v>5.959289461</v>
      </c>
      <c r="BC44" s="43">
        <f t="shared" si="26"/>
        <v>5.810307224</v>
      </c>
      <c r="BD44" s="43">
        <f t="shared" si="26"/>
        <v>5.665049544</v>
      </c>
      <c r="BE44" s="43">
        <f t="shared" si="26"/>
        <v>5.523423305</v>
      </c>
      <c r="BF44" s="43">
        <f t="shared" si="26"/>
        <v>5.385337722</v>
      </c>
      <c r="BG44" s="43">
        <f t="shared" si="26"/>
        <v>5.250704279</v>
      </c>
      <c r="BH44" s="43">
        <f t="shared" si="26"/>
        <v>5.119436672</v>
      </c>
      <c r="BI44" s="43">
        <f t="shared" si="26"/>
        <v>4.991450756</v>
      </c>
      <c r="BJ44" s="43">
        <f t="shared" si="26"/>
        <v>4.866664487</v>
      </c>
      <c r="BK44" s="43">
        <f t="shared" si="26"/>
        <v>4.744997874</v>
      </c>
      <c r="BL44" s="43">
        <f t="shared" si="26"/>
        <v>4.626372928</v>
      </c>
      <c r="BM44" s="43">
        <f t="shared" si="26"/>
        <v>4.510713604</v>
      </c>
      <c r="BN44" s="43">
        <f t="shared" si="26"/>
        <v>4.397945764</v>
      </c>
      <c r="BO44" s="43"/>
      <c r="BP44" s="43"/>
      <c r="BQ44" s="43"/>
      <c r="BR44" s="43"/>
      <c r="BS44" s="43"/>
      <c r="BT44" s="43"/>
      <c r="BU44" s="43"/>
      <c r="BV44" s="43"/>
      <c r="BW44" s="43"/>
      <c r="BX44" s="43"/>
      <c r="BY44" s="43"/>
    </row>
    <row r="45" ht="14.25" customHeight="1">
      <c r="E45" s="50">
        <f t="shared" si="11"/>
        <v>18</v>
      </c>
      <c r="F45" s="50"/>
      <c r="G45" s="43"/>
      <c r="H45" s="43"/>
      <c r="I45" s="43"/>
      <c r="J45" s="43"/>
      <c r="K45" s="43"/>
      <c r="L45" s="43"/>
      <c r="M45" s="43"/>
      <c r="N45" s="43"/>
      <c r="O45" s="43"/>
      <c r="P45" s="43"/>
      <c r="Q45" s="43"/>
      <c r="R45" s="43"/>
      <c r="S45" s="43"/>
      <c r="T45" s="43"/>
      <c r="U45" s="43"/>
      <c r="V45" s="43"/>
      <c r="W45" s="43"/>
      <c r="X45" s="43">
        <f>+X$26*X$17</f>
        <v>18.02005031</v>
      </c>
      <c r="Y45" s="43">
        <f t="shared" ref="Y45:BN45" si="27">+X45*(1-Y$27)</f>
        <v>17.34429843</v>
      </c>
      <c r="Z45" s="43">
        <f t="shared" si="27"/>
        <v>16.69388724</v>
      </c>
      <c r="AA45" s="43">
        <f t="shared" si="27"/>
        <v>16.06786646</v>
      </c>
      <c r="AB45" s="43">
        <f t="shared" si="27"/>
        <v>15.46532147</v>
      </c>
      <c r="AC45" s="43">
        <f t="shared" si="27"/>
        <v>14.88537192</v>
      </c>
      <c r="AD45" s="43">
        <f t="shared" si="27"/>
        <v>14.32717047</v>
      </c>
      <c r="AE45" s="43">
        <f t="shared" si="27"/>
        <v>13.84959812</v>
      </c>
      <c r="AF45" s="43">
        <f t="shared" si="27"/>
        <v>13.38794485</v>
      </c>
      <c r="AG45" s="43">
        <f t="shared" si="27"/>
        <v>12.94168002</v>
      </c>
      <c r="AH45" s="43">
        <f t="shared" si="27"/>
        <v>12.51029069</v>
      </c>
      <c r="AI45" s="43">
        <f t="shared" si="27"/>
        <v>12.093281</v>
      </c>
      <c r="AJ45" s="43">
        <f t="shared" si="27"/>
        <v>11.69017163</v>
      </c>
      <c r="AK45" s="43">
        <f t="shared" si="27"/>
        <v>11.30049924</v>
      </c>
      <c r="AL45" s="43">
        <f t="shared" si="27"/>
        <v>10.92381594</v>
      </c>
      <c r="AM45" s="43">
        <f t="shared" si="27"/>
        <v>10.55968874</v>
      </c>
      <c r="AN45" s="43">
        <f t="shared" si="27"/>
        <v>10.20769911</v>
      </c>
      <c r="AO45" s="43">
        <f t="shared" si="27"/>
        <v>9.867442476</v>
      </c>
      <c r="AP45" s="43">
        <f t="shared" si="27"/>
        <v>9.538527727</v>
      </c>
      <c r="AQ45" s="43">
        <f t="shared" si="27"/>
        <v>9.260320668</v>
      </c>
      <c r="AR45" s="43">
        <f t="shared" si="27"/>
        <v>8.990227982</v>
      </c>
      <c r="AS45" s="43">
        <f t="shared" si="27"/>
        <v>8.728012999</v>
      </c>
      <c r="AT45" s="43">
        <f t="shared" si="27"/>
        <v>8.473445954</v>
      </c>
      <c r="AU45" s="43">
        <f t="shared" si="27"/>
        <v>8.22630378</v>
      </c>
      <c r="AV45" s="43">
        <f t="shared" si="27"/>
        <v>7.98636992</v>
      </c>
      <c r="AW45" s="43">
        <f t="shared" si="27"/>
        <v>7.75343413</v>
      </c>
      <c r="AX45" s="43">
        <f t="shared" si="27"/>
        <v>7.527292302</v>
      </c>
      <c r="AY45" s="43">
        <f t="shared" si="27"/>
        <v>7.307746276</v>
      </c>
      <c r="AZ45" s="43">
        <f t="shared" si="27"/>
        <v>7.094603676</v>
      </c>
      <c r="BA45" s="43">
        <f t="shared" si="27"/>
        <v>6.887677736</v>
      </c>
      <c r="BB45" s="43">
        <f t="shared" si="27"/>
        <v>6.686787135</v>
      </c>
      <c r="BC45" s="43">
        <f t="shared" si="27"/>
        <v>6.519617457</v>
      </c>
      <c r="BD45" s="43">
        <f t="shared" si="27"/>
        <v>6.35662702</v>
      </c>
      <c r="BE45" s="43">
        <f t="shared" si="27"/>
        <v>6.197711345</v>
      </c>
      <c r="BF45" s="43">
        <f t="shared" si="27"/>
        <v>6.042768561</v>
      </c>
      <c r="BG45" s="43">
        <f t="shared" si="27"/>
        <v>5.891699347</v>
      </c>
      <c r="BH45" s="43">
        <f t="shared" si="27"/>
        <v>5.744406864</v>
      </c>
      <c r="BI45" s="43">
        <f t="shared" si="27"/>
        <v>5.600796692</v>
      </c>
      <c r="BJ45" s="43">
        <f t="shared" si="27"/>
        <v>5.460776775</v>
      </c>
      <c r="BK45" s="43">
        <f t="shared" si="27"/>
        <v>5.324257355</v>
      </c>
      <c r="BL45" s="43">
        <f t="shared" si="27"/>
        <v>5.191150921</v>
      </c>
      <c r="BM45" s="43">
        <f t="shared" si="27"/>
        <v>5.061372148</v>
      </c>
      <c r="BN45" s="43">
        <f t="shared" si="27"/>
        <v>4.934837845</v>
      </c>
      <c r="BO45" s="43"/>
      <c r="BP45" s="43"/>
      <c r="BQ45" s="43"/>
      <c r="BR45" s="43"/>
      <c r="BS45" s="43"/>
      <c r="BT45" s="43"/>
      <c r="BU45" s="43"/>
      <c r="BV45" s="43"/>
      <c r="BW45" s="43"/>
      <c r="BX45" s="43"/>
      <c r="BY45" s="43"/>
    </row>
    <row r="46" ht="14.25" customHeight="1">
      <c r="E46" s="50">
        <f t="shared" si="11"/>
        <v>19</v>
      </c>
      <c r="F46" s="50"/>
      <c r="G46" s="43"/>
      <c r="H46" s="43"/>
      <c r="I46" s="43"/>
      <c r="J46" s="43"/>
      <c r="K46" s="43"/>
      <c r="L46" s="43"/>
      <c r="M46" s="43"/>
      <c r="N46" s="43"/>
      <c r="O46" s="43"/>
      <c r="P46" s="43"/>
      <c r="Q46" s="43"/>
      <c r="R46" s="43"/>
      <c r="S46" s="43"/>
      <c r="T46" s="43"/>
      <c r="U46" s="43"/>
      <c r="V46" s="43"/>
      <c r="W46" s="43"/>
      <c r="X46" s="43"/>
      <c r="Y46" s="43">
        <f>+Y$26*Y$17</f>
        <v>19.46165434</v>
      </c>
      <c r="Z46" s="43">
        <f t="shared" ref="Z46:BN46" si="28">+Y46*(1-Z$27)</f>
        <v>18.7318423</v>
      </c>
      <c r="AA46" s="43">
        <f t="shared" si="28"/>
        <v>18.02939821</v>
      </c>
      <c r="AB46" s="43">
        <f t="shared" si="28"/>
        <v>17.35329578</v>
      </c>
      <c r="AC46" s="43">
        <f t="shared" si="28"/>
        <v>16.70254719</v>
      </c>
      <c r="AD46" s="43">
        <f t="shared" si="28"/>
        <v>16.07620167</v>
      </c>
      <c r="AE46" s="43">
        <f t="shared" si="28"/>
        <v>15.54032828</v>
      </c>
      <c r="AF46" s="43">
        <f t="shared" si="28"/>
        <v>15.02231734</v>
      </c>
      <c r="AG46" s="43">
        <f t="shared" si="28"/>
        <v>14.52157343</v>
      </c>
      <c r="AH46" s="43">
        <f t="shared" si="28"/>
        <v>14.03752098</v>
      </c>
      <c r="AI46" s="43">
        <f t="shared" si="28"/>
        <v>13.56960361</v>
      </c>
      <c r="AJ46" s="43">
        <f t="shared" si="28"/>
        <v>13.11728349</v>
      </c>
      <c r="AK46" s="43">
        <f t="shared" si="28"/>
        <v>12.68004071</v>
      </c>
      <c r="AL46" s="43">
        <f t="shared" si="28"/>
        <v>12.25737269</v>
      </c>
      <c r="AM46" s="43">
        <f t="shared" si="28"/>
        <v>11.8487936</v>
      </c>
      <c r="AN46" s="43">
        <f t="shared" si="28"/>
        <v>11.45383381</v>
      </c>
      <c r="AO46" s="43">
        <f t="shared" si="28"/>
        <v>11.07203935</v>
      </c>
      <c r="AP46" s="43">
        <f t="shared" si="28"/>
        <v>10.70297137</v>
      </c>
      <c r="AQ46" s="43">
        <f t="shared" si="28"/>
        <v>10.39080137</v>
      </c>
      <c r="AR46" s="43">
        <f t="shared" si="28"/>
        <v>10.08773633</v>
      </c>
      <c r="AS46" s="43">
        <f t="shared" si="28"/>
        <v>9.79351069</v>
      </c>
      <c r="AT46" s="43">
        <f t="shared" si="28"/>
        <v>9.507866628</v>
      </c>
      <c r="AU46" s="43">
        <f t="shared" si="28"/>
        <v>9.230553852</v>
      </c>
      <c r="AV46" s="43">
        <f t="shared" si="28"/>
        <v>8.961329364</v>
      </c>
      <c r="AW46" s="43">
        <f t="shared" si="28"/>
        <v>8.699957258</v>
      </c>
      <c r="AX46" s="43">
        <f t="shared" si="28"/>
        <v>8.446208505</v>
      </c>
      <c r="AY46" s="43">
        <f t="shared" si="28"/>
        <v>8.199860757</v>
      </c>
      <c r="AZ46" s="43">
        <f t="shared" si="28"/>
        <v>7.960698151</v>
      </c>
      <c r="BA46" s="43">
        <f t="shared" si="28"/>
        <v>7.728511122</v>
      </c>
      <c r="BB46" s="43">
        <f t="shared" si="28"/>
        <v>7.503096214</v>
      </c>
      <c r="BC46" s="43">
        <f t="shared" si="28"/>
        <v>7.315518809</v>
      </c>
      <c r="BD46" s="43">
        <f t="shared" si="28"/>
        <v>7.132630838</v>
      </c>
      <c r="BE46" s="43">
        <f t="shared" si="28"/>
        <v>6.954315067</v>
      </c>
      <c r="BF46" s="43">
        <f t="shared" si="28"/>
        <v>6.780457191</v>
      </c>
      <c r="BG46" s="43">
        <f t="shared" si="28"/>
        <v>6.610945761</v>
      </c>
      <c r="BH46" s="43">
        <f t="shared" si="28"/>
        <v>6.445672117</v>
      </c>
      <c r="BI46" s="43">
        <f t="shared" si="28"/>
        <v>6.284530314</v>
      </c>
      <c r="BJ46" s="43">
        <f t="shared" si="28"/>
        <v>6.127417056</v>
      </c>
      <c r="BK46" s="43">
        <f t="shared" si="28"/>
        <v>5.97423163</v>
      </c>
      <c r="BL46" s="43">
        <f t="shared" si="28"/>
        <v>5.824875839</v>
      </c>
      <c r="BM46" s="43">
        <f t="shared" si="28"/>
        <v>5.679253943</v>
      </c>
      <c r="BN46" s="43">
        <f t="shared" si="28"/>
        <v>5.537272595</v>
      </c>
      <c r="BO46" s="43"/>
      <c r="BP46" s="43"/>
      <c r="BQ46" s="43"/>
      <c r="BR46" s="43"/>
      <c r="BS46" s="43"/>
      <c r="BT46" s="43"/>
      <c r="BU46" s="43"/>
      <c r="BV46" s="43"/>
      <c r="BW46" s="43"/>
      <c r="BX46" s="43"/>
      <c r="BY46" s="43"/>
    </row>
    <row r="47" ht="14.25" customHeight="1">
      <c r="E47" s="50">
        <f t="shared" si="11"/>
        <v>20</v>
      </c>
      <c r="F47" s="50"/>
      <c r="G47" s="43"/>
      <c r="H47" s="43"/>
      <c r="I47" s="43"/>
      <c r="J47" s="43"/>
      <c r="K47" s="43"/>
      <c r="L47" s="43"/>
      <c r="M47" s="43"/>
      <c r="N47" s="43"/>
      <c r="O47" s="43"/>
      <c r="P47" s="43"/>
      <c r="Q47" s="43"/>
      <c r="R47" s="43"/>
      <c r="S47" s="43"/>
      <c r="T47" s="43"/>
      <c r="U47" s="43"/>
      <c r="V47" s="43"/>
      <c r="W47" s="43"/>
      <c r="X47" s="43"/>
      <c r="Y47" s="43"/>
      <c r="Z47" s="43">
        <f>+Z$26*Z$17</f>
        <v>21.01858669</v>
      </c>
      <c r="AA47" s="43">
        <f t="shared" ref="AA47:BN47" si="29">+Z47*(1-AA$27)</f>
        <v>20.23038969</v>
      </c>
      <c r="AB47" s="43">
        <f t="shared" si="29"/>
        <v>19.47175007</v>
      </c>
      <c r="AC47" s="43">
        <f t="shared" si="29"/>
        <v>18.74155944</v>
      </c>
      <c r="AD47" s="43">
        <f t="shared" si="29"/>
        <v>18.03875097</v>
      </c>
      <c r="AE47" s="43">
        <f t="shared" si="29"/>
        <v>17.43745927</v>
      </c>
      <c r="AF47" s="43">
        <f t="shared" si="29"/>
        <v>16.85621062</v>
      </c>
      <c r="AG47" s="43">
        <f t="shared" si="29"/>
        <v>16.29433694</v>
      </c>
      <c r="AH47" s="43">
        <f t="shared" si="29"/>
        <v>15.75119237</v>
      </c>
      <c r="AI47" s="43">
        <f t="shared" si="29"/>
        <v>15.22615263</v>
      </c>
      <c r="AJ47" s="43">
        <f t="shared" si="29"/>
        <v>14.71861421</v>
      </c>
      <c r="AK47" s="43">
        <f t="shared" si="29"/>
        <v>14.22799373</v>
      </c>
      <c r="AL47" s="43">
        <f t="shared" si="29"/>
        <v>13.75372727</v>
      </c>
      <c r="AM47" s="43">
        <f t="shared" si="29"/>
        <v>13.2952697</v>
      </c>
      <c r="AN47" s="43">
        <f t="shared" si="29"/>
        <v>12.85209404</v>
      </c>
      <c r="AO47" s="43">
        <f t="shared" si="29"/>
        <v>12.42369091</v>
      </c>
      <c r="AP47" s="43">
        <f t="shared" si="29"/>
        <v>12.00956788</v>
      </c>
      <c r="AQ47" s="43">
        <f t="shared" si="29"/>
        <v>11.65928881</v>
      </c>
      <c r="AR47" s="43">
        <f t="shared" si="29"/>
        <v>11.31922622</v>
      </c>
      <c r="AS47" s="43">
        <f t="shared" si="29"/>
        <v>10.98908213</v>
      </c>
      <c r="AT47" s="43">
        <f t="shared" si="29"/>
        <v>10.66856723</v>
      </c>
      <c r="AU47" s="43">
        <f t="shared" si="29"/>
        <v>10.35740069</v>
      </c>
      <c r="AV47" s="43">
        <f t="shared" si="29"/>
        <v>10.05530983</v>
      </c>
      <c r="AW47" s="43">
        <f t="shared" si="29"/>
        <v>9.762029962</v>
      </c>
      <c r="AX47" s="43">
        <f t="shared" si="29"/>
        <v>9.477304088</v>
      </c>
      <c r="AY47" s="43">
        <f t="shared" si="29"/>
        <v>9.200882719</v>
      </c>
      <c r="AZ47" s="43">
        <f t="shared" si="29"/>
        <v>8.93252364</v>
      </c>
      <c r="BA47" s="43">
        <f t="shared" si="29"/>
        <v>8.6719917</v>
      </c>
      <c r="BB47" s="43">
        <f t="shared" si="29"/>
        <v>8.419058609</v>
      </c>
      <c r="BC47" s="43">
        <f t="shared" si="29"/>
        <v>8.208582144</v>
      </c>
      <c r="BD47" s="43">
        <f t="shared" si="29"/>
        <v>8.00336759</v>
      </c>
      <c r="BE47" s="43">
        <f t="shared" si="29"/>
        <v>7.8032834</v>
      </c>
      <c r="BF47" s="43">
        <f t="shared" si="29"/>
        <v>7.608201315</v>
      </c>
      <c r="BG47" s="43">
        <f t="shared" si="29"/>
        <v>7.417996282</v>
      </c>
      <c r="BH47" s="43">
        <f t="shared" si="29"/>
        <v>7.232546375</v>
      </c>
      <c r="BI47" s="43">
        <f t="shared" si="29"/>
        <v>7.051732716</v>
      </c>
      <c r="BJ47" s="43">
        <f t="shared" si="29"/>
        <v>6.875439398</v>
      </c>
      <c r="BK47" s="43">
        <f t="shared" si="29"/>
        <v>6.703553413</v>
      </c>
      <c r="BL47" s="43">
        <f t="shared" si="29"/>
        <v>6.535964578</v>
      </c>
      <c r="BM47" s="43">
        <f t="shared" si="29"/>
        <v>6.372565463</v>
      </c>
      <c r="BN47" s="43">
        <f t="shared" si="29"/>
        <v>6.213251327</v>
      </c>
      <c r="BO47" s="43"/>
      <c r="BP47" s="43"/>
      <c r="BQ47" s="43"/>
      <c r="BR47" s="43"/>
      <c r="BS47" s="43"/>
      <c r="BT47" s="43"/>
      <c r="BU47" s="43"/>
      <c r="BV47" s="43"/>
      <c r="BW47" s="43"/>
      <c r="BX47" s="43"/>
      <c r="BY47" s="43"/>
    </row>
    <row r="48" ht="14.25" customHeight="1">
      <c r="E48" s="50">
        <f t="shared" si="11"/>
        <v>21</v>
      </c>
      <c r="F48" s="50"/>
      <c r="G48" s="43"/>
      <c r="H48" s="43"/>
      <c r="I48" s="43"/>
      <c r="J48" s="43"/>
      <c r="K48" s="43"/>
      <c r="L48" s="43"/>
      <c r="M48" s="43"/>
      <c r="N48" s="43"/>
      <c r="O48" s="43"/>
      <c r="P48" s="43"/>
      <c r="Q48" s="43"/>
      <c r="R48" s="43"/>
      <c r="S48" s="43"/>
      <c r="T48" s="43"/>
      <c r="U48" s="43"/>
      <c r="V48" s="43"/>
      <c r="W48" s="43"/>
      <c r="X48" s="43"/>
      <c r="Y48" s="43"/>
      <c r="Z48" s="43"/>
      <c r="AA48" s="43">
        <f>+AA$26*AA$17</f>
        <v>22.70007362</v>
      </c>
      <c r="AB48" s="43">
        <f t="shared" ref="AB48:BN48" si="30">+AA48*(1-AB$27)</f>
        <v>21.84882086</v>
      </c>
      <c r="AC48" s="43">
        <f t="shared" si="30"/>
        <v>21.02949008</v>
      </c>
      <c r="AD48" s="43">
        <f t="shared" si="30"/>
        <v>20.2408842</v>
      </c>
      <c r="AE48" s="43">
        <f t="shared" si="30"/>
        <v>19.56618806</v>
      </c>
      <c r="AF48" s="43">
        <f t="shared" si="30"/>
        <v>18.91398179</v>
      </c>
      <c r="AG48" s="43">
        <f t="shared" si="30"/>
        <v>18.28351573</v>
      </c>
      <c r="AH48" s="43">
        <f t="shared" si="30"/>
        <v>17.67406521</v>
      </c>
      <c r="AI48" s="43">
        <f t="shared" si="30"/>
        <v>17.0849297</v>
      </c>
      <c r="AJ48" s="43">
        <f t="shared" si="30"/>
        <v>16.51543204</v>
      </c>
      <c r="AK48" s="43">
        <f t="shared" si="30"/>
        <v>15.96491764</v>
      </c>
      <c r="AL48" s="43">
        <f t="shared" si="30"/>
        <v>15.43275372</v>
      </c>
      <c r="AM48" s="43">
        <f t="shared" si="30"/>
        <v>14.9183286</v>
      </c>
      <c r="AN48" s="43">
        <f t="shared" si="30"/>
        <v>14.42105098</v>
      </c>
      <c r="AO48" s="43">
        <f t="shared" si="30"/>
        <v>13.94034928</v>
      </c>
      <c r="AP48" s="43">
        <f t="shared" si="30"/>
        <v>13.47567097</v>
      </c>
      <c r="AQ48" s="43">
        <f t="shared" si="30"/>
        <v>13.08263056</v>
      </c>
      <c r="AR48" s="43">
        <f t="shared" si="30"/>
        <v>12.70105384</v>
      </c>
      <c r="AS48" s="43">
        <f t="shared" si="30"/>
        <v>12.33060644</v>
      </c>
      <c r="AT48" s="43">
        <f t="shared" si="30"/>
        <v>11.97096375</v>
      </c>
      <c r="AU48" s="43">
        <f t="shared" si="30"/>
        <v>11.62181064</v>
      </c>
      <c r="AV48" s="43">
        <f t="shared" si="30"/>
        <v>11.28284116</v>
      </c>
      <c r="AW48" s="43">
        <f t="shared" si="30"/>
        <v>10.9537583</v>
      </c>
      <c r="AX48" s="43">
        <f t="shared" si="30"/>
        <v>10.63427368</v>
      </c>
      <c r="AY48" s="43">
        <f t="shared" si="30"/>
        <v>10.32410736</v>
      </c>
      <c r="AZ48" s="43">
        <f t="shared" si="30"/>
        <v>10.02298756</v>
      </c>
      <c r="BA48" s="43">
        <f t="shared" si="30"/>
        <v>9.730650427</v>
      </c>
      <c r="BB48" s="43">
        <f t="shared" si="30"/>
        <v>9.44683979</v>
      </c>
      <c r="BC48" s="43">
        <f t="shared" si="30"/>
        <v>9.210668795</v>
      </c>
      <c r="BD48" s="43">
        <f t="shared" si="30"/>
        <v>8.980402075</v>
      </c>
      <c r="BE48" s="43">
        <f t="shared" si="30"/>
        <v>8.755892023</v>
      </c>
      <c r="BF48" s="43">
        <f t="shared" si="30"/>
        <v>8.536994723</v>
      </c>
      <c r="BG48" s="43">
        <f t="shared" si="30"/>
        <v>8.323569855</v>
      </c>
      <c r="BH48" s="43">
        <f t="shared" si="30"/>
        <v>8.115480608</v>
      </c>
      <c r="BI48" s="43">
        <f t="shared" si="30"/>
        <v>7.912593593</v>
      </c>
      <c r="BJ48" s="43">
        <f t="shared" si="30"/>
        <v>7.714778753</v>
      </c>
      <c r="BK48" s="43">
        <f t="shared" si="30"/>
        <v>7.521909284</v>
      </c>
      <c r="BL48" s="43">
        <f t="shared" si="30"/>
        <v>7.333861552</v>
      </c>
      <c r="BM48" s="43">
        <f t="shared" si="30"/>
        <v>7.150515013</v>
      </c>
      <c r="BN48" s="43">
        <f t="shared" si="30"/>
        <v>6.971752138</v>
      </c>
      <c r="BO48" s="43"/>
      <c r="BP48" s="43"/>
      <c r="BQ48" s="43"/>
      <c r="BR48" s="43"/>
      <c r="BS48" s="43"/>
      <c r="BT48" s="43"/>
      <c r="BU48" s="43"/>
      <c r="BV48" s="43"/>
      <c r="BW48" s="43"/>
      <c r="BX48" s="43"/>
      <c r="BY48" s="43"/>
    </row>
    <row r="49" ht="14.25" customHeight="1">
      <c r="E49" s="50">
        <f t="shared" si="11"/>
        <v>22</v>
      </c>
      <c r="F49" s="50"/>
      <c r="G49" s="43"/>
      <c r="H49" s="43"/>
      <c r="I49" s="43"/>
      <c r="J49" s="43"/>
      <c r="K49" s="43"/>
      <c r="L49" s="43"/>
      <c r="M49" s="43"/>
      <c r="N49" s="43"/>
      <c r="O49" s="43"/>
      <c r="P49" s="43"/>
      <c r="Q49" s="43"/>
      <c r="R49" s="43"/>
      <c r="S49" s="43"/>
      <c r="T49" s="43"/>
      <c r="U49" s="43"/>
      <c r="V49" s="43"/>
      <c r="W49" s="43"/>
      <c r="X49" s="43"/>
      <c r="Y49" s="43"/>
      <c r="Z49" s="43"/>
      <c r="AA49" s="43"/>
      <c r="AB49" s="43">
        <f>+AB$26*AB$17</f>
        <v>24.51607951</v>
      </c>
      <c r="AC49" s="43">
        <f t="shared" ref="AC49:BN49" si="31">+AB49*(1-AC$27)</f>
        <v>23.59672653</v>
      </c>
      <c r="AD49" s="43">
        <f t="shared" si="31"/>
        <v>22.71184928</v>
      </c>
      <c r="AE49" s="43">
        <f t="shared" si="31"/>
        <v>21.95478764</v>
      </c>
      <c r="AF49" s="43">
        <f t="shared" si="31"/>
        <v>21.22296139</v>
      </c>
      <c r="AG49" s="43">
        <f t="shared" si="31"/>
        <v>20.51552934</v>
      </c>
      <c r="AH49" s="43">
        <f t="shared" si="31"/>
        <v>19.83167836</v>
      </c>
      <c r="AI49" s="43">
        <f t="shared" si="31"/>
        <v>19.17062242</v>
      </c>
      <c r="AJ49" s="43">
        <f t="shared" si="31"/>
        <v>18.53160167</v>
      </c>
      <c r="AK49" s="43">
        <f t="shared" si="31"/>
        <v>17.91388161</v>
      </c>
      <c r="AL49" s="43">
        <f t="shared" si="31"/>
        <v>17.31675223</v>
      </c>
      <c r="AM49" s="43">
        <f t="shared" si="31"/>
        <v>16.73952715</v>
      </c>
      <c r="AN49" s="43">
        <f t="shared" si="31"/>
        <v>16.18154291</v>
      </c>
      <c r="AO49" s="43">
        <f t="shared" si="31"/>
        <v>15.64215815</v>
      </c>
      <c r="AP49" s="43">
        <f t="shared" si="31"/>
        <v>15.12075288</v>
      </c>
      <c r="AQ49" s="43">
        <f t="shared" si="31"/>
        <v>14.67973092</v>
      </c>
      <c r="AR49" s="43">
        <f t="shared" si="31"/>
        <v>14.2515721</v>
      </c>
      <c r="AS49" s="43">
        <f t="shared" si="31"/>
        <v>13.83590125</v>
      </c>
      <c r="AT49" s="43">
        <f t="shared" si="31"/>
        <v>13.43235413</v>
      </c>
      <c r="AU49" s="43">
        <f t="shared" si="31"/>
        <v>13.04057713</v>
      </c>
      <c r="AV49" s="43">
        <f t="shared" si="31"/>
        <v>12.66022697</v>
      </c>
      <c r="AW49" s="43">
        <f t="shared" si="31"/>
        <v>12.29097035</v>
      </c>
      <c r="AX49" s="43">
        <f t="shared" si="31"/>
        <v>11.93248371</v>
      </c>
      <c r="AY49" s="43">
        <f t="shared" si="31"/>
        <v>11.58445294</v>
      </c>
      <c r="AZ49" s="43">
        <f t="shared" si="31"/>
        <v>11.24657306</v>
      </c>
      <c r="BA49" s="43">
        <f t="shared" si="31"/>
        <v>10.91854801</v>
      </c>
      <c r="BB49" s="43">
        <f t="shared" si="31"/>
        <v>10.60009036</v>
      </c>
      <c r="BC49" s="43">
        <f t="shared" si="31"/>
        <v>10.3350881</v>
      </c>
      <c r="BD49" s="43">
        <f t="shared" si="31"/>
        <v>10.0767109</v>
      </c>
      <c r="BE49" s="43">
        <f t="shared" si="31"/>
        <v>9.824793127</v>
      </c>
      <c r="BF49" s="43">
        <f t="shared" si="31"/>
        <v>9.579173299</v>
      </c>
      <c r="BG49" s="43">
        <f t="shared" si="31"/>
        <v>9.339693967</v>
      </c>
      <c r="BH49" s="43">
        <f t="shared" si="31"/>
        <v>9.106201618</v>
      </c>
      <c r="BI49" s="43">
        <f t="shared" si="31"/>
        <v>8.878546577</v>
      </c>
      <c r="BJ49" s="43">
        <f t="shared" si="31"/>
        <v>8.656582913</v>
      </c>
      <c r="BK49" s="43">
        <f t="shared" si="31"/>
        <v>8.44016834</v>
      </c>
      <c r="BL49" s="43">
        <f t="shared" si="31"/>
        <v>8.229164131</v>
      </c>
      <c r="BM49" s="43">
        <f t="shared" si="31"/>
        <v>8.023435028</v>
      </c>
      <c r="BN49" s="43">
        <f t="shared" si="31"/>
        <v>7.822849152</v>
      </c>
      <c r="BO49" s="43"/>
      <c r="BP49" s="43"/>
      <c r="BQ49" s="43"/>
      <c r="BR49" s="43"/>
      <c r="BS49" s="43"/>
      <c r="BT49" s="43"/>
      <c r="BU49" s="43"/>
      <c r="BV49" s="43"/>
      <c r="BW49" s="43"/>
      <c r="BX49" s="43"/>
      <c r="BY49" s="43"/>
    </row>
    <row r="50" ht="14.25" customHeight="1">
      <c r="E50" s="50">
        <f t="shared" si="11"/>
        <v>23</v>
      </c>
      <c r="F50" s="50"/>
      <c r="G50" s="43"/>
      <c r="H50" s="43"/>
      <c r="I50" s="43"/>
      <c r="J50" s="43"/>
      <c r="K50" s="43"/>
      <c r="L50" s="43"/>
      <c r="M50" s="43"/>
      <c r="N50" s="43"/>
      <c r="O50" s="43"/>
      <c r="P50" s="43"/>
      <c r="Q50" s="43"/>
      <c r="R50" s="43"/>
      <c r="S50" s="43"/>
      <c r="T50" s="43"/>
      <c r="U50" s="43"/>
      <c r="V50" s="43"/>
      <c r="W50" s="43"/>
      <c r="X50" s="43"/>
      <c r="Y50" s="43"/>
      <c r="Z50" s="43"/>
      <c r="AA50" s="43"/>
      <c r="AB50" s="43"/>
      <c r="AC50" s="43">
        <f>+AC$26*AC$17</f>
        <v>26.47736587</v>
      </c>
      <c r="AD50" s="43">
        <f t="shared" ref="AD50:BN50" si="32">+AC50*(1-AD$27)</f>
        <v>25.48446465</v>
      </c>
      <c r="AE50" s="43">
        <f t="shared" si="32"/>
        <v>24.6349825</v>
      </c>
      <c r="AF50" s="43">
        <f t="shared" si="32"/>
        <v>23.81381641</v>
      </c>
      <c r="AG50" s="43">
        <f t="shared" si="32"/>
        <v>23.02002253</v>
      </c>
      <c r="AH50" s="43">
        <f t="shared" si="32"/>
        <v>22.25268845</v>
      </c>
      <c r="AI50" s="43">
        <f t="shared" si="32"/>
        <v>21.51093217</v>
      </c>
      <c r="AJ50" s="43">
        <f t="shared" si="32"/>
        <v>20.79390109</v>
      </c>
      <c r="AK50" s="43">
        <f t="shared" si="32"/>
        <v>20.10077106</v>
      </c>
      <c r="AL50" s="43">
        <f t="shared" si="32"/>
        <v>19.43074536</v>
      </c>
      <c r="AM50" s="43">
        <f t="shared" si="32"/>
        <v>18.78305384</v>
      </c>
      <c r="AN50" s="43">
        <f t="shared" si="32"/>
        <v>18.15695205</v>
      </c>
      <c r="AO50" s="43">
        <f t="shared" si="32"/>
        <v>17.55172031</v>
      </c>
      <c r="AP50" s="43">
        <f t="shared" si="32"/>
        <v>16.96666297</v>
      </c>
      <c r="AQ50" s="43">
        <f t="shared" si="32"/>
        <v>16.47180197</v>
      </c>
      <c r="AR50" s="43">
        <f t="shared" si="32"/>
        <v>15.99137441</v>
      </c>
      <c r="AS50" s="43">
        <f t="shared" si="32"/>
        <v>15.52495932</v>
      </c>
      <c r="AT50" s="43">
        <f t="shared" si="32"/>
        <v>15.07214801</v>
      </c>
      <c r="AU50" s="43">
        <f t="shared" si="32"/>
        <v>14.63254369</v>
      </c>
      <c r="AV50" s="43">
        <f t="shared" si="32"/>
        <v>14.20576117</v>
      </c>
      <c r="AW50" s="43">
        <f t="shared" si="32"/>
        <v>13.79142647</v>
      </c>
      <c r="AX50" s="43">
        <f t="shared" si="32"/>
        <v>13.38917653</v>
      </c>
      <c r="AY50" s="43">
        <f t="shared" si="32"/>
        <v>12.99865888</v>
      </c>
      <c r="AZ50" s="43">
        <f t="shared" si="32"/>
        <v>12.61953133</v>
      </c>
      <c r="BA50" s="43">
        <f t="shared" si="32"/>
        <v>12.25146167</v>
      </c>
      <c r="BB50" s="43">
        <f t="shared" si="32"/>
        <v>11.89412737</v>
      </c>
      <c r="BC50" s="43">
        <f t="shared" si="32"/>
        <v>11.59677418</v>
      </c>
      <c r="BD50" s="43">
        <f t="shared" si="32"/>
        <v>11.30685483</v>
      </c>
      <c r="BE50" s="43">
        <f t="shared" si="32"/>
        <v>11.02418346</v>
      </c>
      <c r="BF50" s="43">
        <f t="shared" si="32"/>
        <v>10.74857887</v>
      </c>
      <c r="BG50" s="43">
        <f t="shared" si="32"/>
        <v>10.4798644</v>
      </c>
      <c r="BH50" s="43">
        <f t="shared" si="32"/>
        <v>10.21786779</v>
      </c>
      <c r="BI50" s="43">
        <f t="shared" si="32"/>
        <v>9.962421094</v>
      </c>
      <c r="BJ50" s="43">
        <f t="shared" si="32"/>
        <v>9.713360567</v>
      </c>
      <c r="BK50" s="43">
        <f t="shared" si="32"/>
        <v>9.470526553</v>
      </c>
      <c r="BL50" s="43">
        <f t="shared" si="32"/>
        <v>9.233763389</v>
      </c>
      <c r="BM50" s="43">
        <f t="shared" si="32"/>
        <v>9.002919304</v>
      </c>
      <c r="BN50" s="43">
        <f t="shared" si="32"/>
        <v>8.777846322</v>
      </c>
      <c r="BO50" s="43"/>
      <c r="BP50" s="43"/>
      <c r="BQ50" s="43"/>
      <c r="BR50" s="43"/>
      <c r="BS50" s="43"/>
      <c r="BT50" s="43"/>
      <c r="BU50" s="43"/>
      <c r="BV50" s="43"/>
      <c r="BW50" s="43"/>
      <c r="BX50" s="43"/>
      <c r="BY50" s="43"/>
    </row>
    <row r="51" ht="14.25" customHeight="1">
      <c r="E51" s="50">
        <f t="shared" si="11"/>
        <v>24</v>
      </c>
      <c r="F51" s="50"/>
      <c r="G51" s="43"/>
      <c r="H51" s="43"/>
      <c r="I51" s="43"/>
      <c r="J51" s="43"/>
      <c r="K51" s="43"/>
      <c r="L51" s="43"/>
      <c r="M51" s="43"/>
      <c r="N51" s="43"/>
      <c r="O51" s="43"/>
      <c r="P51" s="43"/>
      <c r="Q51" s="43"/>
      <c r="R51" s="43"/>
      <c r="S51" s="43"/>
      <c r="T51" s="43"/>
      <c r="U51" s="43"/>
      <c r="V51" s="43"/>
      <c r="W51" s="43"/>
      <c r="X51" s="43"/>
      <c r="Y51" s="43"/>
      <c r="Z51" s="43"/>
      <c r="AA51" s="43"/>
      <c r="AB51" s="43"/>
      <c r="AC51" s="43"/>
      <c r="AD51" s="43">
        <f>+AD$26*AD$17</f>
        <v>28.59555514</v>
      </c>
      <c r="AE51" s="43">
        <f t="shared" ref="AE51:BN51" si="33">+AD51*(1-AE$27)</f>
        <v>27.64236997</v>
      </c>
      <c r="AF51" s="43">
        <f t="shared" si="33"/>
        <v>26.72095764</v>
      </c>
      <c r="AG51" s="43">
        <f t="shared" si="33"/>
        <v>25.83025905</v>
      </c>
      <c r="AH51" s="43">
        <f t="shared" si="33"/>
        <v>24.96925041</v>
      </c>
      <c r="AI51" s="43">
        <f t="shared" si="33"/>
        <v>24.13694207</v>
      </c>
      <c r="AJ51" s="43">
        <f t="shared" si="33"/>
        <v>23.33237733</v>
      </c>
      <c r="AK51" s="43">
        <f t="shared" si="33"/>
        <v>22.55463142</v>
      </c>
      <c r="AL51" s="43">
        <f t="shared" si="33"/>
        <v>21.80281037</v>
      </c>
      <c r="AM51" s="43">
        <f t="shared" si="33"/>
        <v>21.07605003</v>
      </c>
      <c r="AN51" s="43">
        <f t="shared" si="33"/>
        <v>20.37351503</v>
      </c>
      <c r="AO51" s="43">
        <f t="shared" si="33"/>
        <v>19.69439786</v>
      </c>
      <c r="AP51" s="43">
        <f t="shared" si="33"/>
        <v>19.03791793</v>
      </c>
      <c r="AQ51" s="43">
        <f t="shared" si="33"/>
        <v>18.48264532</v>
      </c>
      <c r="AR51" s="43">
        <f t="shared" si="33"/>
        <v>17.94356817</v>
      </c>
      <c r="AS51" s="43">
        <f t="shared" si="33"/>
        <v>17.4202141</v>
      </c>
      <c r="AT51" s="43">
        <f t="shared" si="33"/>
        <v>16.91212452</v>
      </c>
      <c r="AU51" s="43">
        <f t="shared" si="33"/>
        <v>16.41885422</v>
      </c>
      <c r="AV51" s="43">
        <f t="shared" si="33"/>
        <v>15.93997097</v>
      </c>
      <c r="AW51" s="43">
        <f t="shared" si="33"/>
        <v>15.47505515</v>
      </c>
      <c r="AX51" s="43">
        <f t="shared" si="33"/>
        <v>15.02369938</v>
      </c>
      <c r="AY51" s="43">
        <f t="shared" si="33"/>
        <v>14.58550815</v>
      </c>
      <c r="AZ51" s="43">
        <f t="shared" si="33"/>
        <v>14.16009749</v>
      </c>
      <c r="BA51" s="43">
        <f t="shared" si="33"/>
        <v>13.74709465</v>
      </c>
      <c r="BB51" s="43">
        <f t="shared" si="33"/>
        <v>13.34613772</v>
      </c>
      <c r="BC51" s="43">
        <f t="shared" si="33"/>
        <v>13.01248428</v>
      </c>
      <c r="BD51" s="43">
        <f t="shared" si="33"/>
        <v>12.68717217</v>
      </c>
      <c r="BE51" s="43">
        <f t="shared" si="33"/>
        <v>12.36999287</v>
      </c>
      <c r="BF51" s="43">
        <f t="shared" si="33"/>
        <v>12.06074304</v>
      </c>
      <c r="BG51" s="43">
        <f t="shared" si="33"/>
        <v>11.75922447</v>
      </c>
      <c r="BH51" s="43">
        <f t="shared" si="33"/>
        <v>11.46524386</v>
      </c>
      <c r="BI51" s="43">
        <f t="shared" si="33"/>
        <v>11.17861276</v>
      </c>
      <c r="BJ51" s="43">
        <f t="shared" si="33"/>
        <v>10.89914744</v>
      </c>
      <c r="BK51" s="43">
        <f t="shared" si="33"/>
        <v>10.62666876</v>
      </c>
      <c r="BL51" s="43">
        <f t="shared" si="33"/>
        <v>10.36100204</v>
      </c>
      <c r="BM51" s="43">
        <f t="shared" si="33"/>
        <v>10.10197699</v>
      </c>
      <c r="BN51" s="43">
        <f t="shared" si="33"/>
        <v>9.849427561</v>
      </c>
      <c r="BO51" s="43"/>
      <c r="BP51" s="43"/>
      <c r="BQ51" s="43"/>
      <c r="BR51" s="43"/>
      <c r="BS51" s="43"/>
      <c r="BT51" s="43"/>
      <c r="BU51" s="43"/>
      <c r="BV51" s="43"/>
      <c r="BW51" s="43"/>
      <c r="BX51" s="43"/>
      <c r="BY51" s="43"/>
    </row>
    <row r="52" ht="14.25" customHeight="1">
      <c r="E52" s="50">
        <f t="shared" si="11"/>
        <v>25</v>
      </c>
      <c r="F52" s="50"/>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f>+AE$26*AE$17</f>
        <v>29.87669264</v>
      </c>
      <c r="AF52" s="43">
        <f t="shared" ref="AF52:BN52" si="34">+AE52*(1-AF$27)</f>
        <v>28.88080288</v>
      </c>
      <c r="AG52" s="43">
        <f t="shared" si="34"/>
        <v>27.91810945</v>
      </c>
      <c r="AH52" s="43">
        <f t="shared" si="34"/>
        <v>26.9875058</v>
      </c>
      <c r="AI52" s="43">
        <f t="shared" si="34"/>
        <v>26.08792228</v>
      </c>
      <c r="AJ52" s="43">
        <f t="shared" si="34"/>
        <v>25.21832487</v>
      </c>
      <c r="AK52" s="43">
        <f t="shared" si="34"/>
        <v>24.37771404</v>
      </c>
      <c r="AL52" s="43">
        <f t="shared" si="34"/>
        <v>23.56512357</v>
      </c>
      <c r="AM52" s="43">
        <f t="shared" si="34"/>
        <v>22.77961945</v>
      </c>
      <c r="AN52" s="43">
        <f t="shared" si="34"/>
        <v>22.0202988</v>
      </c>
      <c r="AO52" s="43">
        <f t="shared" si="34"/>
        <v>21.28628884</v>
      </c>
      <c r="AP52" s="43">
        <f t="shared" si="34"/>
        <v>20.57674588</v>
      </c>
      <c r="AQ52" s="43">
        <f t="shared" si="34"/>
        <v>19.97659079</v>
      </c>
      <c r="AR52" s="43">
        <f t="shared" si="34"/>
        <v>19.39394023</v>
      </c>
      <c r="AS52" s="43">
        <f t="shared" si="34"/>
        <v>18.82828364</v>
      </c>
      <c r="AT52" s="43">
        <f t="shared" si="34"/>
        <v>18.27912537</v>
      </c>
      <c r="AU52" s="43">
        <f t="shared" si="34"/>
        <v>17.74598421</v>
      </c>
      <c r="AV52" s="43">
        <f t="shared" si="34"/>
        <v>17.228393</v>
      </c>
      <c r="AW52" s="43">
        <f t="shared" si="34"/>
        <v>16.72589821</v>
      </c>
      <c r="AX52" s="43">
        <f t="shared" si="34"/>
        <v>16.23805951</v>
      </c>
      <c r="AY52" s="43">
        <f t="shared" si="34"/>
        <v>15.76444944</v>
      </c>
      <c r="AZ52" s="43">
        <f t="shared" si="34"/>
        <v>15.304653</v>
      </c>
      <c r="BA52" s="43">
        <f t="shared" si="34"/>
        <v>14.85826729</v>
      </c>
      <c r="BB52" s="43">
        <f t="shared" si="34"/>
        <v>14.42490116</v>
      </c>
      <c r="BC52" s="43">
        <f t="shared" si="34"/>
        <v>14.06427863</v>
      </c>
      <c r="BD52" s="43">
        <f t="shared" si="34"/>
        <v>13.71267166</v>
      </c>
      <c r="BE52" s="43">
        <f t="shared" si="34"/>
        <v>13.36985487</v>
      </c>
      <c r="BF52" s="43">
        <f t="shared" si="34"/>
        <v>13.0356085</v>
      </c>
      <c r="BG52" s="43">
        <f t="shared" si="34"/>
        <v>12.70971829</v>
      </c>
      <c r="BH52" s="43">
        <f t="shared" si="34"/>
        <v>12.39197533</v>
      </c>
      <c r="BI52" s="43">
        <f t="shared" si="34"/>
        <v>12.08217595</v>
      </c>
      <c r="BJ52" s="43">
        <f t="shared" si="34"/>
        <v>11.78012155</v>
      </c>
      <c r="BK52" s="43">
        <f t="shared" si="34"/>
        <v>11.48561851</v>
      </c>
      <c r="BL52" s="43">
        <f t="shared" si="34"/>
        <v>11.19847805</v>
      </c>
      <c r="BM52" s="43">
        <f t="shared" si="34"/>
        <v>10.91851609</v>
      </c>
      <c r="BN52" s="43">
        <f t="shared" si="34"/>
        <v>10.64555319</v>
      </c>
      <c r="BO52" s="43"/>
      <c r="BP52" s="43"/>
      <c r="BQ52" s="43"/>
      <c r="BR52" s="43"/>
      <c r="BS52" s="43"/>
      <c r="BT52" s="43"/>
      <c r="BU52" s="43"/>
      <c r="BV52" s="43"/>
      <c r="BW52" s="43"/>
      <c r="BX52" s="43"/>
      <c r="BY52" s="43"/>
    </row>
    <row r="53" ht="14.25" customHeight="1">
      <c r="E53" s="50">
        <f t="shared" si="11"/>
        <v>26</v>
      </c>
      <c r="F53" s="50"/>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f>+AF$26*AF$17</f>
        <v>31.37052727</v>
      </c>
      <c r="AG53" s="43">
        <f t="shared" ref="AG53:BN53" si="35">+AF53*(1-AG$27)</f>
        <v>30.32484303</v>
      </c>
      <c r="AH53" s="43">
        <f t="shared" si="35"/>
        <v>29.31401492</v>
      </c>
      <c r="AI53" s="43">
        <f t="shared" si="35"/>
        <v>28.33688109</v>
      </c>
      <c r="AJ53" s="43">
        <f t="shared" si="35"/>
        <v>27.39231839</v>
      </c>
      <c r="AK53" s="43">
        <f t="shared" si="35"/>
        <v>26.47924111</v>
      </c>
      <c r="AL53" s="43">
        <f t="shared" si="35"/>
        <v>25.59659974</v>
      </c>
      <c r="AM53" s="43">
        <f t="shared" si="35"/>
        <v>24.74337975</v>
      </c>
      <c r="AN53" s="43">
        <f t="shared" si="35"/>
        <v>23.91860042</v>
      </c>
      <c r="AO53" s="43">
        <f t="shared" si="35"/>
        <v>23.12131374</v>
      </c>
      <c r="AP53" s="43">
        <f t="shared" si="35"/>
        <v>22.35060329</v>
      </c>
      <c r="AQ53" s="43">
        <f t="shared" si="35"/>
        <v>21.69871069</v>
      </c>
      <c r="AR53" s="43">
        <f t="shared" si="35"/>
        <v>21.06583163</v>
      </c>
      <c r="AS53" s="43">
        <f t="shared" si="35"/>
        <v>20.45141154</v>
      </c>
      <c r="AT53" s="43">
        <f t="shared" si="35"/>
        <v>19.85491204</v>
      </c>
      <c r="AU53" s="43">
        <f t="shared" si="35"/>
        <v>19.27581043</v>
      </c>
      <c r="AV53" s="43">
        <f t="shared" si="35"/>
        <v>18.7135993</v>
      </c>
      <c r="AW53" s="43">
        <f t="shared" si="35"/>
        <v>18.16778598</v>
      </c>
      <c r="AX53" s="43">
        <f t="shared" si="35"/>
        <v>17.63789223</v>
      </c>
      <c r="AY53" s="43">
        <f t="shared" si="35"/>
        <v>17.1234537</v>
      </c>
      <c r="AZ53" s="43">
        <f t="shared" si="35"/>
        <v>16.62401964</v>
      </c>
      <c r="BA53" s="43">
        <f t="shared" si="35"/>
        <v>16.1391524</v>
      </c>
      <c r="BB53" s="43">
        <f t="shared" si="35"/>
        <v>15.66842712</v>
      </c>
      <c r="BC53" s="43">
        <f t="shared" si="35"/>
        <v>15.27671644</v>
      </c>
      <c r="BD53" s="43">
        <f t="shared" si="35"/>
        <v>14.89479853</v>
      </c>
      <c r="BE53" s="43">
        <f t="shared" si="35"/>
        <v>14.52242857</v>
      </c>
      <c r="BF53" s="43">
        <f t="shared" si="35"/>
        <v>14.15936785</v>
      </c>
      <c r="BG53" s="43">
        <f t="shared" si="35"/>
        <v>13.80538366</v>
      </c>
      <c r="BH53" s="43">
        <f t="shared" si="35"/>
        <v>13.46024906</v>
      </c>
      <c r="BI53" s="43">
        <f t="shared" si="35"/>
        <v>13.12374284</v>
      </c>
      <c r="BJ53" s="43">
        <f t="shared" si="35"/>
        <v>12.79564927</v>
      </c>
      <c r="BK53" s="43">
        <f t="shared" si="35"/>
        <v>12.47575804</v>
      </c>
      <c r="BL53" s="43">
        <f t="shared" si="35"/>
        <v>12.16386408</v>
      </c>
      <c r="BM53" s="43">
        <f t="shared" si="35"/>
        <v>11.85976748</v>
      </c>
      <c r="BN53" s="43">
        <f t="shared" si="35"/>
        <v>11.5632733</v>
      </c>
      <c r="BO53" s="43"/>
      <c r="BP53" s="43"/>
      <c r="BQ53" s="43"/>
      <c r="BR53" s="43"/>
      <c r="BS53" s="43"/>
      <c r="BT53" s="43"/>
      <c r="BU53" s="43"/>
      <c r="BV53" s="43"/>
      <c r="BW53" s="43"/>
      <c r="BX53" s="43"/>
      <c r="BY53" s="43"/>
    </row>
    <row r="54" ht="14.25" customHeight="1">
      <c r="E54" s="50">
        <f t="shared" si="11"/>
        <v>27</v>
      </c>
      <c r="F54" s="50"/>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f>+AG$26*AG$17</f>
        <v>32.93905363</v>
      </c>
      <c r="AH54" s="43">
        <f t="shared" ref="AH54:BN54" si="36">+AG54*(1-AH$27)</f>
        <v>31.84108518</v>
      </c>
      <c r="AI54" s="43">
        <f t="shared" si="36"/>
        <v>30.77971567</v>
      </c>
      <c r="AJ54" s="43">
        <f t="shared" si="36"/>
        <v>29.75372515</v>
      </c>
      <c r="AK54" s="43">
        <f t="shared" si="36"/>
        <v>28.76193431</v>
      </c>
      <c r="AL54" s="43">
        <f t="shared" si="36"/>
        <v>27.80320317</v>
      </c>
      <c r="AM54" s="43">
        <f t="shared" si="36"/>
        <v>26.87642973</v>
      </c>
      <c r="AN54" s="43">
        <f t="shared" si="36"/>
        <v>25.98054874</v>
      </c>
      <c r="AO54" s="43">
        <f t="shared" si="36"/>
        <v>25.11453045</v>
      </c>
      <c r="AP54" s="43">
        <f t="shared" si="36"/>
        <v>24.27737943</v>
      </c>
      <c r="AQ54" s="43">
        <f t="shared" si="36"/>
        <v>23.5692892</v>
      </c>
      <c r="AR54" s="43">
        <f t="shared" si="36"/>
        <v>22.8818516</v>
      </c>
      <c r="AS54" s="43">
        <f t="shared" si="36"/>
        <v>22.21446426</v>
      </c>
      <c r="AT54" s="43">
        <f t="shared" si="36"/>
        <v>21.56654238</v>
      </c>
      <c r="AU54" s="43">
        <f t="shared" si="36"/>
        <v>20.93751823</v>
      </c>
      <c r="AV54" s="43">
        <f t="shared" si="36"/>
        <v>20.32684062</v>
      </c>
      <c r="AW54" s="43">
        <f t="shared" si="36"/>
        <v>19.73397443</v>
      </c>
      <c r="AX54" s="43">
        <f t="shared" si="36"/>
        <v>19.15840018</v>
      </c>
      <c r="AY54" s="43">
        <f t="shared" si="36"/>
        <v>18.5996135</v>
      </c>
      <c r="AZ54" s="43">
        <f t="shared" si="36"/>
        <v>18.05712478</v>
      </c>
      <c r="BA54" s="43">
        <f t="shared" si="36"/>
        <v>17.53045864</v>
      </c>
      <c r="BB54" s="43">
        <f t="shared" si="36"/>
        <v>17.01915359</v>
      </c>
      <c r="BC54" s="43">
        <f t="shared" si="36"/>
        <v>16.59367475</v>
      </c>
      <c r="BD54" s="43">
        <f t="shared" si="36"/>
        <v>16.17883289</v>
      </c>
      <c r="BE54" s="43">
        <f t="shared" si="36"/>
        <v>15.77436206</v>
      </c>
      <c r="BF54" s="43">
        <f t="shared" si="36"/>
        <v>15.38000301</v>
      </c>
      <c r="BG54" s="43">
        <f t="shared" si="36"/>
        <v>14.99550294</v>
      </c>
      <c r="BH54" s="43">
        <f t="shared" si="36"/>
        <v>14.62061536</v>
      </c>
      <c r="BI54" s="43">
        <f t="shared" si="36"/>
        <v>14.25509998</v>
      </c>
      <c r="BJ54" s="43">
        <f t="shared" si="36"/>
        <v>13.89872248</v>
      </c>
      <c r="BK54" s="43">
        <f t="shared" si="36"/>
        <v>13.55125442</v>
      </c>
      <c r="BL54" s="43">
        <f t="shared" si="36"/>
        <v>13.21247306</v>
      </c>
      <c r="BM54" s="43">
        <f t="shared" si="36"/>
        <v>12.88216123</v>
      </c>
      <c r="BN54" s="43">
        <f t="shared" si="36"/>
        <v>12.5601072</v>
      </c>
      <c r="BO54" s="43"/>
      <c r="BP54" s="43"/>
      <c r="BQ54" s="43"/>
      <c r="BR54" s="43"/>
      <c r="BS54" s="43"/>
      <c r="BT54" s="43"/>
      <c r="BU54" s="43"/>
      <c r="BV54" s="43"/>
      <c r="BW54" s="43"/>
      <c r="BX54" s="43"/>
      <c r="BY54" s="43"/>
    </row>
    <row r="55" ht="14.25" customHeight="1">
      <c r="E55" s="50">
        <f t="shared" si="11"/>
        <v>28</v>
      </c>
      <c r="F55" s="50"/>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f>+AH$26*AH$17</f>
        <v>34.58600631</v>
      </c>
      <c r="AI55" s="43">
        <f t="shared" ref="AI55:BN55" si="37">+AH55*(1-AI$27)</f>
        <v>33.43313944</v>
      </c>
      <c r="AJ55" s="43">
        <f t="shared" si="37"/>
        <v>32.31870145</v>
      </c>
      <c r="AK55" s="43">
        <f t="shared" si="37"/>
        <v>31.24141141</v>
      </c>
      <c r="AL55" s="43">
        <f t="shared" si="37"/>
        <v>30.20003103</v>
      </c>
      <c r="AM55" s="43">
        <f t="shared" si="37"/>
        <v>29.19336332</v>
      </c>
      <c r="AN55" s="43">
        <f t="shared" si="37"/>
        <v>28.22025121</v>
      </c>
      <c r="AO55" s="43">
        <f t="shared" si="37"/>
        <v>27.27957617</v>
      </c>
      <c r="AP55" s="43">
        <f t="shared" si="37"/>
        <v>26.37025697</v>
      </c>
      <c r="AQ55" s="43">
        <f t="shared" si="37"/>
        <v>25.60112447</v>
      </c>
      <c r="AR55" s="43">
        <f t="shared" si="37"/>
        <v>24.85442501</v>
      </c>
      <c r="AS55" s="43">
        <f t="shared" si="37"/>
        <v>24.12950428</v>
      </c>
      <c r="AT55" s="43">
        <f t="shared" si="37"/>
        <v>23.42572707</v>
      </c>
      <c r="AU55" s="43">
        <f t="shared" si="37"/>
        <v>22.7424767</v>
      </c>
      <c r="AV55" s="43">
        <f t="shared" si="37"/>
        <v>22.07915446</v>
      </c>
      <c r="AW55" s="43">
        <f t="shared" si="37"/>
        <v>21.43517912</v>
      </c>
      <c r="AX55" s="43">
        <f t="shared" si="37"/>
        <v>20.8099864</v>
      </c>
      <c r="AY55" s="43">
        <f t="shared" si="37"/>
        <v>20.20302846</v>
      </c>
      <c r="AZ55" s="43">
        <f t="shared" si="37"/>
        <v>19.61377347</v>
      </c>
      <c r="BA55" s="43">
        <f t="shared" si="37"/>
        <v>19.04170507</v>
      </c>
      <c r="BB55" s="43">
        <f t="shared" si="37"/>
        <v>18.48632201</v>
      </c>
      <c r="BC55" s="43">
        <f t="shared" si="37"/>
        <v>18.02416396</v>
      </c>
      <c r="BD55" s="43">
        <f t="shared" si="37"/>
        <v>17.57355986</v>
      </c>
      <c r="BE55" s="43">
        <f t="shared" si="37"/>
        <v>17.13422086</v>
      </c>
      <c r="BF55" s="43">
        <f t="shared" si="37"/>
        <v>16.70586534</v>
      </c>
      <c r="BG55" s="43">
        <f t="shared" si="37"/>
        <v>16.28821871</v>
      </c>
      <c r="BH55" s="43">
        <f t="shared" si="37"/>
        <v>15.88101324</v>
      </c>
      <c r="BI55" s="43">
        <f t="shared" si="37"/>
        <v>15.48398791</v>
      </c>
      <c r="BJ55" s="43">
        <f t="shared" si="37"/>
        <v>15.09688821</v>
      </c>
      <c r="BK55" s="43">
        <f t="shared" si="37"/>
        <v>14.71946601</v>
      </c>
      <c r="BL55" s="43">
        <f t="shared" si="37"/>
        <v>14.35147936</v>
      </c>
      <c r="BM55" s="43">
        <f t="shared" si="37"/>
        <v>13.99269237</v>
      </c>
      <c r="BN55" s="43">
        <f t="shared" si="37"/>
        <v>13.64287506</v>
      </c>
      <c r="BO55" s="43"/>
      <c r="BP55" s="43"/>
      <c r="BQ55" s="43"/>
      <c r="BR55" s="43"/>
      <c r="BS55" s="43"/>
      <c r="BT55" s="43"/>
      <c r="BU55" s="43"/>
      <c r="BV55" s="43"/>
      <c r="BW55" s="43"/>
      <c r="BX55" s="43"/>
      <c r="BY55" s="43"/>
    </row>
    <row r="56" ht="14.25" customHeight="1">
      <c r="E56" s="50">
        <f t="shared" si="11"/>
        <v>29</v>
      </c>
      <c r="F56" s="50"/>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f>+AI$26*AI$17</f>
        <v>36.31530663</v>
      </c>
      <c r="AJ56" s="43">
        <f t="shared" ref="AJ56:BN56" si="38">+AI56*(1-AJ$27)</f>
        <v>35.10479641</v>
      </c>
      <c r="AK56" s="43">
        <f t="shared" si="38"/>
        <v>33.93463653</v>
      </c>
      <c r="AL56" s="43">
        <f t="shared" si="38"/>
        <v>32.80348198</v>
      </c>
      <c r="AM56" s="43">
        <f t="shared" si="38"/>
        <v>31.71003258</v>
      </c>
      <c r="AN56" s="43">
        <f t="shared" si="38"/>
        <v>30.65303149</v>
      </c>
      <c r="AO56" s="43">
        <f t="shared" si="38"/>
        <v>29.63126377</v>
      </c>
      <c r="AP56" s="43">
        <f t="shared" si="38"/>
        <v>28.64355498</v>
      </c>
      <c r="AQ56" s="43">
        <f t="shared" si="38"/>
        <v>27.80811796</v>
      </c>
      <c r="AR56" s="43">
        <f t="shared" si="38"/>
        <v>26.99704785</v>
      </c>
      <c r="AS56" s="43">
        <f t="shared" si="38"/>
        <v>26.20963396</v>
      </c>
      <c r="AT56" s="43">
        <f t="shared" si="38"/>
        <v>25.4451863</v>
      </c>
      <c r="AU56" s="43">
        <f t="shared" si="38"/>
        <v>24.70303503</v>
      </c>
      <c r="AV56" s="43">
        <f t="shared" si="38"/>
        <v>23.98252985</v>
      </c>
      <c r="AW56" s="43">
        <f t="shared" si="38"/>
        <v>23.28303939</v>
      </c>
      <c r="AX56" s="43">
        <f t="shared" si="38"/>
        <v>22.60395074</v>
      </c>
      <c r="AY56" s="43">
        <f t="shared" si="38"/>
        <v>21.94466885</v>
      </c>
      <c r="AZ56" s="43">
        <f t="shared" si="38"/>
        <v>21.30461601</v>
      </c>
      <c r="BA56" s="43">
        <f t="shared" si="38"/>
        <v>20.68323137</v>
      </c>
      <c r="BB56" s="43">
        <f t="shared" si="38"/>
        <v>20.07997046</v>
      </c>
      <c r="BC56" s="43">
        <f t="shared" si="38"/>
        <v>19.5779712</v>
      </c>
      <c r="BD56" s="43">
        <f t="shared" si="38"/>
        <v>19.08852192</v>
      </c>
      <c r="BE56" s="43">
        <f t="shared" si="38"/>
        <v>18.61130887</v>
      </c>
      <c r="BF56" s="43">
        <f t="shared" si="38"/>
        <v>18.14602615</v>
      </c>
      <c r="BG56" s="43">
        <f t="shared" si="38"/>
        <v>17.69237549</v>
      </c>
      <c r="BH56" s="43">
        <f t="shared" si="38"/>
        <v>17.25006611</v>
      </c>
      <c r="BI56" s="43">
        <f t="shared" si="38"/>
        <v>16.81881445</v>
      </c>
      <c r="BJ56" s="43">
        <f t="shared" si="38"/>
        <v>16.39834409</v>
      </c>
      <c r="BK56" s="43">
        <f t="shared" si="38"/>
        <v>15.98838549</v>
      </c>
      <c r="BL56" s="43">
        <f t="shared" si="38"/>
        <v>15.58867585</v>
      </c>
      <c r="BM56" s="43">
        <f t="shared" si="38"/>
        <v>15.19895896</v>
      </c>
      <c r="BN56" s="43">
        <f t="shared" si="38"/>
        <v>14.81898498</v>
      </c>
      <c r="BO56" s="43"/>
      <c r="BP56" s="43"/>
      <c r="BQ56" s="43"/>
      <c r="BR56" s="43"/>
      <c r="BS56" s="43"/>
      <c r="BT56" s="43"/>
      <c r="BU56" s="43"/>
      <c r="BV56" s="43"/>
      <c r="BW56" s="43"/>
      <c r="BX56" s="43"/>
      <c r="BY56" s="43"/>
    </row>
    <row r="57" ht="14.25" customHeight="1">
      <c r="E57" s="50">
        <f t="shared" si="11"/>
        <v>30</v>
      </c>
      <c r="F57" s="50"/>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f>+AJ$26*AJ$17</f>
        <v>38.13107196</v>
      </c>
      <c r="AK57" s="43">
        <f t="shared" ref="AK57:BN57" si="39">+AJ57*(1-AK$27)</f>
        <v>36.86003623</v>
      </c>
      <c r="AL57" s="43">
        <f t="shared" si="39"/>
        <v>35.63136835</v>
      </c>
      <c r="AM57" s="43">
        <f t="shared" si="39"/>
        <v>34.44365608</v>
      </c>
      <c r="AN57" s="43">
        <f t="shared" si="39"/>
        <v>33.29553421</v>
      </c>
      <c r="AO57" s="43">
        <f t="shared" si="39"/>
        <v>32.18568307</v>
      </c>
      <c r="AP57" s="43">
        <f t="shared" si="39"/>
        <v>31.11282696</v>
      </c>
      <c r="AQ57" s="43">
        <f t="shared" si="39"/>
        <v>30.20536951</v>
      </c>
      <c r="AR57" s="43">
        <f t="shared" si="39"/>
        <v>29.32437957</v>
      </c>
      <c r="AS57" s="43">
        <f t="shared" si="39"/>
        <v>28.46908516</v>
      </c>
      <c r="AT57" s="43">
        <f t="shared" si="39"/>
        <v>27.63873685</v>
      </c>
      <c r="AU57" s="43">
        <f t="shared" si="39"/>
        <v>26.83260702</v>
      </c>
      <c r="AV57" s="43">
        <f t="shared" si="39"/>
        <v>26.04998932</v>
      </c>
      <c r="AW57" s="43">
        <f t="shared" si="39"/>
        <v>25.29019796</v>
      </c>
      <c r="AX57" s="43">
        <f t="shared" si="39"/>
        <v>24.55256719</v>
      </c>
      <c r="AY57" s="43">
        <f t="shared" si="39"/>
        <v>23.83645064</v>
      </c>
      <c r="AZ57" s="43">
        <f t="shared" si="39"/>
        <v>23.14122083</v>
      </c>
      <c r="BA57" s="43">
        <f t="shared" si="39"/>
        <v>22.46626856</v>
      </c>
      <c r="BB57" s="43">
        <f t="shared" si="39"/>
        <v>21.81100239</v>
      </c>
      <c r="BC57" s="43">
        <f t="shared" si="39"/>
        <v>21.26572733</v>
      </c>
      <c r="BD57" s="43">
        <f t="shared" si="39"/>
        <v>20.73408415</v>
      </c>
      <c r="BE57" s="43">
        <f t="shared" si="39"/>
        <v>20.21573205</v>
      </c>
      <c r="BF57" s="43">
        <f t="shared" si="39"/>
        <v>19.71033874</v>
      </c>
      <c r="BG57" s="43">
        <f t="shared" si="39"/>
        <v>19.21758028</v>
      </c>
      <c r="BH57" s="43">
        <f t="shared" si="39"/>
        <v>18.73714077</v>
      </c>
      <c r="BI57" s="43">
        <f t="shared" si="39"/>
        <v>18.26871225</v>
      </c>
      <c r="BJ57" s="43">
        <f t="shared" si="39"/>
        <v>17.81199444</v>
      </c>
      <c r="BK57" s="43">
        <f t="shared" si="39"/>
        <v>17.36669458</v>
      </c>
      <c r="BL57" s="43">
        <f t="shared" si="39"/>
        <v>16.93252722</v>
      </c>
      <c r="BM57" s="43">
        <f t="shared" si="39"/>
        <v>16.50921404</v>
      </c>
      <c r="BN57" s="43">
        <f t="shared" si="39"/>
        <v>16.09648369</v>
      </c>
      <c r="BO57" s="43"/>
      <c r="BP57" s="43"/>
      <c r="BQ57" s="43"/>
      <c r="BR57" s="43"/>
      <c r="BS57" s="43"/>
      <c r="BT57" s="43"/>
      <c r="BU57" s="43"/>
      <c r="BV57" s="43"/>
      <c r="BW57" s="43"/>
      <c r="BX57" s="43"/>
      <c r="BY57" s="43"/>
    </row>
    <row r="58" ht="14.25" customHeight="1">
      <c r="E58" s="50">
        <f t="shared" si="11"/>
        <v>31</v>
      </c>
      <c r="F58" s="50"/>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f>+AK$26*AK$17</f>
        <v>40.03762556</v>
      </c>
      <c r="AL58" s="43">
        <f t="shared" ref="AL58:BN58" si="40">+AK58*(1-AL$27)</f>
        <v>38.70303804</v>
      </c>
      <c r="AM58" s="43">
        <f t="shared" si="40"/>
        <v>37.41293677</v>
      </c>
      <c r="AN58" s="43">
        <f t="shared" si="40"/>
        <v>36.16583888</v>
      </c>
      <c r="AO58" s="43">
        <f t="shared" si="40"/>
        <v>34.96031092</v>
      </c>
      <c r="AP58" s="43">
        <f t="shared" si="40"/>
        <v>33.79496722</v>
      </c>
      <c r="AQ58" s="43">
        <f t="shared" si="40"/>
        <v>32.80928068</v>
      </c>
      <c r="AR58" s="43">
        <f t="shared" si="40"/>
        <v>31.85234332</v>
      </c>
      <c r="AS58" s="43">
        <f t="shared" si="40"/>
        <v>30.92331664</v>
      </c>
      <c r="AT58" s="43">
        <f t="shared" si="40"/>
        <v>30.02138657</v>
      </c>
      <c r="AU58" s="43">
        <f t="shared" si="40"/>
        <v>29.1457628</v>
      </c>
      <c r="AV58" s="43">
        <f t="shared" si="40"/>
        <v>28.29567805</v>
      </c>
      <c r="AW58" s="43">
        <f t="shared" si="40"/>
        <v>27.47038744</v>
      </c>
      <c r="AX58" s="43">
        <f t="shared" si="40"/>
        <v>26.66916781</v>
      </c>
      <c r="AY58" s="43">
        <f t="shared" si="40"/>
        <v>25.89131708</v>
      </c>
      <c r="AZ58" s="43">
        <f t="shared" si="40"/>
        <v>25.13615366</v>
      </c>
      <c r="BA58" s="43">
        <f t="shared" si="40"/>
        <v>24.40301585</v>
      </c>
      <c r="BB58" s="43">
        <f t="shared" si="40"/>
        <v>23.69126122</v>
      </c>
      <c r="BC58" s="43">
        <f t="shared" si="40"/>
        <v>23.09897969</v>
      </c>
      <c r="BD58" s="43">
        <f t="shared" si="40"/>
        <v>22.5215052</v>
      </c>
      <c r="BE58" s="43">
        <f t="shared" si="40"/>
        <v>21.95846757</v>
      </c>
      <c r="BF58" s="43">
        <f t="shared" si="40"/>
        <v>21.40950588</v>
      </c>
      <c r="BG58" s="43">
        <f t="shared" si="40"/>
        <v>20.87426823</v>
      </c>
      <c r="BH58" s="43">
        <f t="shared" si="40"/>
        <v>20.35241153</v>
      </c>
      <c r="BI58" s="43">
        <f t="shared" si="40"/>
        <v>19.84360124</v>
      </c>
      <c r="BJ58" s="43">
        <f t="shared" si="40"/>
        <v>19.34751121</v>
      </c>
      <c r="BK58" s="43">
        <f t="shared" si="40"/>
        <v>18.86382343</v>
      </c>
      <c r="BL58" s="43">
        <f t="shared" si="40"/>
        <v>18.39222784</v>
      </c>
      <c r="BM58" s="43">
        <f t="shared" si="40"/>
        <v>17.93242214</v>
      </c>
      <c r="BN58" s="43">
        <f t="shared" si="40"/>
        <v>17.48411159</v>
      </c>
      <c r="BO58" s="43"/>
      <c r="BP58" s="43"/>
      <c r="BQ58" s="43"/>
      <c r="BR58" s="43"/>
      <c r="BS58" s="43"/>
      <c r="BT58" s="43"/>
      <c r="BU58" s="43"/>
      <c r="BV58" s="43"/>
      <c r="BW58" s="43"/>
      <c r="BX58" s="43"/>
      <c r="BY58" s="43"/>
    </row>
    <row r="59" ht="14.25" customHeight="1">
      <c r="E59" s="50">
        <f t="shared" si="11"/>
        <v>32</v>
      </c>
      <c r="F59" s="50"/>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f>+AL$26*AL$17</f>
        <v>42.03950684</v>
      </c>
      <c r="AM59" s="43">
        <f t="shared" ref="AM59:BN59" si="41">+AL59*(1-AM$27)</f>
        <v>40.63818994</v>
      </c>
      <c r="AN59" s="43">
        <f t="shared" si="41"/>
        <v>39.28358361</v>
      </c>
      <c r="AO59" s="43">
        <f t="shared" si="41"/>
        <v>37.97413082</v>
      </c>
      <c r="AP59" s="43">
        <f t="shared" si="41"/>
        <v>36.70832646</v>
      </c>
      <c r="AQ59" s="43">
        <f t="shared" si="41"/>
        <v>35.63766694</v>
      </c>
      <c r="AR59" s="43">
        <f t="shared" si="41"/>
        <v>34.59823499</v>
      </c>
      <c r="AS59" s="43">
        <f t="shared" si="41"/>
        <v>33.5891198</v>
      </c>
      <c r="AT59" s="43">
        <f t="shared" si="41"/>
        <v>32.60943714</v>
      </c>
      <c r="AU59" s="43">
        <f t="shared" si="41"/>
        <v>31.65832856</v>
      </c>
      <c r="AV59" s="43">
        <f t="shared" si="41"/>
        <v>30.73496064</v>
      </c>
      <c r="AW59" s="43">
        <f t="shared" si="41"/>
        <v>29.83852429</v>
      </c>
      <c r="AX59" s="43">
        <f t="shared" si="41"/>
        <v>28.968234</v>
      </c>
      <c r="AY59" s="43">
        <f t="shared" si="41"/>
        <v>28.12332717</v>
      </c>
      <c r="AZ59" s="43">
        <f t="shared" si="41"/>
        <v>27.30306346</v>
      </c>
      <c r="BA59" s="43">
        <f t="shared" si="41"/>
        <v>26.50672411</v>
      </c>
      <c r="BB59" s="43">
        <f t="shared" si="41"/>
        <v>25.73361132</v>
      </c>
      <c r="BC59" s="43">
        <f t="shared" si="41"/>
        <v>25.09027104</v>
      </c>
      <c r="BD59" s="43">
        <f t="shared" si="41"/>
        <v>24.46301427</v>
      </c>
      <c r="BE59" s="43">
        <f t="shared" si="41"/>
        <v>23.85143891</v>
      </c>
      <c r="BF59" s="43">
        <f t="shared" si="41"/>
        <v>23.25515294</v>
      </c>
      <c r="BG59" s="43">
        <f t="shared" si="41"/>
        <v>22.67377411</v>
      </c>
      <c r="BH59" s="43">
        <f t="shared" si="41"/>
        <v>22.10692976</v>
      </c>
      <c r="BI59" s="43">
        <f t="shared" si="41"/>
        <v>21.55425652</v>
      </c>
      <c r="BJ59" s="43">
        <f t="shared" si="41"/>
        <v>21.0154001</v>
      </c>
      <c r="BK59" s="43">
        <f t="shared" si="41"/>
        <v>20.4900151</v>
      </c>
      <c r="BL59" s="43">
        <f t="shared" si="41"/>
        <v>19.97776472</v>
      </c>
      <c r="BM59" s="43">
        <f t="shared" si="41"/>
        <v>19.47832061</v>
      </c>
      <c r="BN59" s="43">
        <f t="shared" si="41"/>
        <v>18.99136259</v>
      </c>
      <c r="BO59" s="43"/>
      <c r="BP59" s="43"/>
      <c r="BQ59" s="43"/>
      <c r="BR59" s="43"/>
      <c r="BS59" s="43"/>
      <c r="BT59" s="43"/>
      <c r="BU59" s="43"/>
      <c r="BV59" s="43"/>
      <c r="BW59" s="43"/>
      <c r="BX59" s="43"/>
      <c r="BY59" s="43"/>
    </row>
    <row r="60" ht="14.25" customHeight="1">
      <c r="E60" s="50">
        <f t="shared" si="11"/>
        <v>33</v>
      </c>
      <c r="F60" s="50"/>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f>+AM$26*AM$17</f>
        <v>44.14148218</v>
      </c>
      <c r="AN60" s="43">
        <f t="shared" ref="AN60:BN60" si="42">+AM60*(1-AN$27)</f>
        <v>42.67009944</v>
      </c>
      <c r="AO60" s="43">
        <f t="shared" si="42"/>
        <v>41.24776279</v>
      </c>
      <c r="AP60" s="43">
        <f t="shared" si="42"/>
        <v>39.87283736</v>
      </c>
      <c r="AQ60" s="43">
        <f t="shared" si="42"/>
        <v>38.70987961</v>
      </c>
      <c r="AR60" s="43">
        <f t="shared" si="42"/>
        <v>37.58084145</v>
      </c>
      <c r="AS60" s="43">
        <f t="shared" si="42"/>
        <v>36.48473358</v>
      </c>
      <c r="AT60" s="43">
        <f t="shared" si="42"/>
        <v>35.42059551</v>
      </c>
      <c r="AU60" s="43">
        <f t="shared" si="42"/>
        <v>34.38749481</v>
      </c>
      <c r="AV60" s="43">
        <f t="shared" si="42"/>
        <v>33.38452621</v>
      </c>
      <c r="AW60" s="43">
        <f t="shared" si="42"/>
        <v>32.41081086</v>
      </c>
      <c r="AX60" s="43">
        <f t="shared" si="42"/>
        <v>31.46549555</v>
      </c>
      <c r="AY60" s="43">
        <f t="shared" si="42"/>
        <v>30.54775193</v>
      </c>
      <c r="AZ60" s="43">
        <f t="shared" si="42"/>
        <v>29.65677583</v>
      </c>
      <c r="BA60" s="43">
        <f t="shared" si="42"/>
        <v>28.79178653</v>
      </c>
      <c r="BB60" s="43">
        <f t="shared" si="42"/>
        <v>27.95202609</v>
      </c>
      <c r="BC60" s="43">
        <f t="shared" si="42"/>
        <v>27.25322544</v>
      </c>
      <c r="BD60" s="43">
        <f t="shared" si="42"/>
        <v>26.57189481</v>
      </c>
      <c r="BE60" s="43">
        <f t="shared" si="42"/>
        <v>25.90759744</v>
      </c>
      <c r="BF60" s="43">
        <f t="shared" si="42"/>
        <v>25.2599075</v>
      </c>
      <c r="BG60" s="43">
        <f t="shared" si="42"/>
        <v>24.62840981</v>
      </c>
      <c r="BH60" s="43">
        <f t="shared" si="42"/>
        <v>24.01269957</v>
      </c>
      <c r="BI60" s="43">
        <f t="shared" si="42"/>
        <v>23.41238208</v>
      </c>
      <c r="BJ60" s="43">
        <f t="shared" si="42"/>
        <v>22.82707253</v>
      </c>
      <c r="BK60" s="43">
        <f t="shared" si="42"/>
        <v>22.25639571</v>
      </c>
      <c r="BL60" s="43">
        <f t="shared" si="42"/>
        <v>21.69998582</v>
      </c>
      <c r="BM60" s="43">
        <f t="shared" si="42"/>
        <v>21.15748617</v>
      </c>
      <c r="BN60" s="43">
        <f t="shared" si="42"/>
        <v>20.62854902</v>
      </c>
      <c r="BO60" s="43"/>
      <c r="BP60" s="43"/>
      <c r="BQ60" s="43"/>
      <c r="BR60" s="43"/>
      <c r="BS60" s="43"/>
      <c r="BT60" s="43"/>
      <c r="BU60" s="43"/>
      <c r="BV60" s="43"/>
      <c r="BW60" s="43"/>
      <c r="BX60" s="43"/>
      <c r="BY60" s="43"/>
    </row>
    <row r="61" ht="14.25" customHeight="1">
      <c r="E61" s="50">
        <f t="shared" si="11"/>
        <v>34</v>
      </c>
      <c r="F61" s="50"/>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f>+AN$26*AN$17</f>
        <v>46.34855629</v>
      </c>
      <c r="AO61" s="43">
        <f t="shared" ref="AO61:BN61" si="43">+AN61*(1-AO$27)</f>
        <v>44.80360441</v>
      </c>
      <c r="AP61" s="43">
        <f t="shared" si="43"/>
        <v>43.31015093</v>
      </c>
      <c r="AQ61" s="43">
        <f t="shared" si="43"/>
        <v>42.04693819</v>
      </c>
      <c r="AR61" s="43">
        <f t="shared" si="43"/>
        <v>40.82056916</v>
      </c>
      <c r="AS61" s="43">
        <f t="shared" si="43"/>
        <v>39.62996923</v>
      </c>
      <c r="AT61" s="43">
        <f t="shared" si="43"/>
        <v>38.47409513</v>
      </c>
      <c r="AU61" s="43">
        <f t="shared" si="43"/>
        <v>37.35193402</v>
      </c>
      <c r="AV61" s="43">
        <f t="shared" si="43"/>
        <v>36.26250261</v>
      </c>
      <c r="AW61" s="43">
        <f t="shared" si="43"/>
        <v>35.20484628</v>
      </c>
      <c r="AX61" s="43">
        <f t="shared" si="43"/>
        <v>34.17803827</v>
      </c>
      <c r="AY61" s="43">
        <f t="shared" si="43"/>
        <v>33.18117882</v>
      </c>
      <c r="AZ61" s="43">
        <f t="shared" si="43"/>
        <v>32.21339444</v>
      </c>
      <c r="BA61" s="43">
        <f t="shared" si="43"/>
        <v>31.2738371</v>
      </c>
      <c r="BB61" s="43">
        <f t="shared" si="43"/>
        <v>30.36168352</v>
      </c>
      <c r="BC61" s="43">
        <f t="shared" si="43"/>
        <v>29.60264143</v>
      </c>
      <c r="BD61" s="43">
        <f t="shared" si="43"/>
        <v>28.86257539</v>
      </c>
      <c r="BE61" s="43">
        <f t="shared" si="43"/>
        <v>28.14101101</v>
      </c>
      <c r="BF61" s="43">
        <f t="shared" si="43"/>
        <v>27.43748573</v>
      </c>
      <c r="BG61" s="43">
        <f t="shared" si="43"/>
        <v>26.75154859</v>
      </c>
      <c r="BH61" s="43">
        <f t="shared" si="43"/>
        <v>26.08275987</v>
      </c>
      <c r="BI61" s="43">
        <f t="shared" si="43"/>
        <v>25.43069088</v>
      </c>
      <c r="BJ61" s="43">
        <f t="shared" si="43"/>
        <v>24.79492361</v>
      </c>
      <c r="BK61" s="43">
        <f t="shared" si="43"/>
        <v>24.17505052</v>
      </c>
      <c r="BL61" s="43">
        <f t="shared" si="43"/>
        <v>23.57067425</v>
      </c>
      <c r="BM61" s="43">
        <f t="shared" si="43"/>
        <v>22.9814074</v>
      </c>
      <c r="BN61" s="43">
        <f t="shared" si="43"/>
        <v>22.40687221</v>
      </c>
      <c r="BO61" s="43"/>
      <c r="BP61" s="43"/>
      <c r="BQ61" s="43"/>
      <c r="BR61" s="43"/>
      <c r="BS61" s="43"/>
      <c r="BT61" s="43"/>
      <c r="BU61" s="43"/>
      <c r="BV61" s="43"/>
      <c r="BW61" s="43"/>
      <c r="BX61" s="43"/>
      <c r="BY61" s="43"/>
    </row>
    <row r="62" ht="14.25" customHeight="1">
      <c r="E62" s="50">
        <f t="shared" si="11"/>
        <v>35</v>
      </c>
      <c r="F62" s="50"/>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f>+AO$26*AO$17</f>
        <v>48.6659841</v>
      </c>
      <c r="AP62" s="43">
        <f t="shared" ref="AP62:BN62" si="44">+AO62*(1-AP$27)</f>
        <v>47.04378463</v>
      </c>
      <c r="AQ62" s="43">
        <f t="shared" si="44"/>
        <v>45.67167425</v>
      </c>
      <c r="AR62" s="43">
        <f t="shared" si="44"/>
        <v>44.33958375</v>
      </c>
      <c r="AS62" s="43">
        <f t="shared" si="44"/>
        <v>43.04634589</v>
      </c>
      <c r="AT62" s="43">
        <f t="shared" si="44"/>
        <v>41.79082747</v>
      </c>
      <c r="AU62" s="43">
        <f t="shared" si="44"/>
        <v>40.57192833</v>
      </c>
      <c r="AV62" s="43">
        <f t="shared" si="44"/>
        <v>39.38858042</v>
      </c>
      <c r="AW62" s="43">
        <f t="shared" si="44"/>
        <v>38.23974683</v>
      </c>
      <c r="AX62" s="43">
        <f t="shared" si="44"/>
        <v>37.12442088</v>
      </c>
      <c r="AY62" s="43">
        <f t="shared" si="44"/>
        <v>36.04162527</v>
      </c>
      <c r="AZ62" s="43">
        <f t="shared" si="44"/>
        <v>34.9904112</v>
      </c>
      <c r="BA62" s="43">
        <f t="shared" si="44"/>
        <v>33.96985754</v>
      </c>
      <c r="BB62" s="43">
        <f t="shared" si="44"/>
        <v>32.97907003</v>
      </c>
      <c r="BC62" s="43">
        <f t="shared" si="44"/>
        <v>32.15459328</v>
      </c>
      <c r="BD62" s="43">
        <f t="shared" si="44"/>
        <v>31.35072844</v>
      </c>
      <c r="BE62" s="43">
        <f t="shared" si="44"/>
        <v>30.56696023</v>
      </c>
      <c r="BF62" s="43">
        <f t="shared" si="44"/>
        <v>29.80278623</v>
      </c>
      <c r="BG62" s="43">
        <f t="shared" si="44"/>
        <v>29.05771657</v>
      </c>
      <c r="BH62" s="43">
        <f t="shared" si="44"/>
        <v>28.33127366</v>
      </c>
      <c r="BI62" s="43">
        <f t="shared" si="44"/>
        <v>27.62299182</v>
      </c>
      <c r="BJ62" s="43">
        <f t="shared" si="44"/>
        <v>26.93241702</v>
      </c>
      <c r="BK62" s="43">
        <f t="shared" si="44"/>
        <v>26.25910659</v>
      </c>
      <c r="BL62" s="43">
        <f t="shared" si="44"/>
        <v>25.60262893</v>
      </c>
      <c r="BM62" s="43">
        <f t="shared" si="44"/>
        <v>24.96256321</v>
      </c>
      <c r="BN62" s="43">
        <f t="shared" si="44"/>
        <v>24.33849913</v>
      </c>
      <c r="BO62" s="43"/>
      <c r="BP62" s="43"/>
      <c r="BQ62" s="43"/>
      <c r="BR62" s="43"/>
      <c r="BS62" s="43"/>
      <c r="BT62" s="43"/>
      <c r="BU62" s="43"/>
      <c r="BV62" s="43"/>
      <c r="BW62" s="43"/>
      <c r="BX62" s="43"/>
      <c r="BY62" s="43"/>
    </row>
    <row r="63" ht="14.25" customHeight="1">
      <c r="E63" s="50">
        <f t="shared" si="11"/>
        <v>36</v>
      </c>
      <c r="F63" s="50"/>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f>+AP$26*AP$17</f>
        <v>51.09928331</v>
      </c>
      <c r="AQ63" s="43">
        <f t="shared" ref="AQ63:BN63" si="45">+AP63*(1-AQ$27)</f>
        <v>49.60888754</v>
      </c>
      <c r="AR63" s="43">
        <f t="shared" si="45"/>
        <v>48.16196166</v>
      </c>
      <c r="AS63" s="43">
        <f t="shared" si="45"/>
        <v>46.75723777</v>
      </c>
      <c r="AT63" s="43">
        <f t="shared" si="45"/>
        <v>45.39348501</v>
      </c>
      <c r="AU63" s="43">
        <f t="shared" si="45"/>
        <v>44.06950836</v>
      </c>
      <c r="AV63" s="43">
        <f t="shared" si="45"/>
        <v>42.7841477</v>
      </c>
      <c r="AW63" s="43">
        <f t="shared" si="45"/>
        <v>41.53627672</v>
      </c>
      <c r="AX63" s="43">
        <f t="shared" si="45"/>
        <v>40.32480199</v>
      </c>
      <c r="AY63" s="43">
        <f t="shared" si="45"/>
        <v>39.14866193</v>
      </c>
      <c r="AZ63" s="43">
        <f t="shared" si="45"/>
        <v>38.00682596</v>
      </c>
      <c r="BA63" s="43">
        <f t="shared" si="45"/>
        <v>36.89829353</v>
      </c>
      <c r="BB63" s="43">
        <f t="shared" si="45"/>
        <v>35.8220933</v>
      </c>
      <c r="BC63" s="43">
        <f t="shared" si="45"/>
        <v>34.92654097</v>
      </c>
      <c r="BD63" s="43">
        <f t="shared" si="45"/>
        <v>34.05337745</v>
      </c>
      <c r="BE63" s="43">
        <f t="shared" si="45"/>
        <v>33.20204301</v>
      </c>
      <c r="BF63" s="43">
        <f t="shared" si="45"/>
        <v>32.37199194</v>
      </c>
      <c r="BG63" s="43">
        <f t="shared" si="45"/>
        <v>31.56269214</v>
      </c>
      <c r="BH63" s="43">
        <f t="shared" si="45"/>
        <v>30.77362483</v>
      </c>
      <c r="BI63" s="43">
        <f t="shared" si="45"/>
        <v>30.00428421</v>
      </c>
      <c r="BJ63" s="43">
        <f t="shared" si="45"/>
        <v>29.25417711</v>
      </c>
      <c r="BK63" s="43">
        <f t="shared" si="45"/>
        <v>28.52282268</v>
      </c>
      <c r="BL63" s="43">
        <f t="shared" si="45"/>
        <v>27.80975211</v>
      </c>
      <c r="BM63" s="43">
        <f t="shared" si="45"/>
        <v>27.11450831</v>
      </c>
      <c r="BN63" s="43">
        <f t="shared" si="45"/>
        <v>26.4366456</v>
      </c>
      <c r="BO63" s="43"/>
      <c r="BP63" s="43"/>
      <c r="BQ63" s="43"/>
      <c r="BR63" s="43"/>
      <c r="BS63" s="43"/>
      <c r="BT63" s="43"/>
      <c r="BU63" s="43"/>
      <c r="BV63" s="43"/>
      <c r="BW63" s="43"/>
      <c r="BX63" s="43"/>
      <c r="BY63" s="43"/>
    </row>
    <row r="64" ht="14.25" customHeight="1">
      <c r="E64" s="50">
        <f t="shared" si="11"/>
        <v>37</v>
      </c>
      <c r="F64" s="50"/>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f>+AQ$26*AQ$17</f>
        <v>52.88146521</v>
      </c>
      <c r="AR64" s="43">
        <f t="shared" ref="AR64:BN64" si="46">+AQ64*(1-AR$27)</f>
        <v>51.33908914</v>
      </c>
      <c r="AS64" s="43">
        <f t="shared" si="46"/>
        <v>49.84169904</v>
      </c>
      <c r="AT64" s="43">
        <f t="shared" si="46"/>
        <v>48.38798282</v>
      </c>
      <c r="AU64" s="43">
        <f t="shared" si="46"/>
        <v>46.97666665</v>
      </c>
      <c r="AV64" s="43">
        <f t="shared" si="46"/>
        <v>45.60651387</v>
      </c>
      <c r="AW64" s="43">
        <f t="shared" si="46"/>
        <v>44.27632389</v>
      </c>
      <c r="AX64" s="43">
        <f t="shared" si="46"/>
        <v>42.98493111</v>
      </c>
      <c r="AY64" s="43">
        <f t="shared" si="46"/>
        <v>41.73120395</v>
      </c>
      <c r="AZ64" s="43">
        <f t="shared" si="46"/>
        <v>40.51404383</v>
      </c>
      <c r="BA64" s="43">
        <f t="shared" si="46"/>
        <v>39.33238422</v>
      </c>
      <c r="BB64" s="43">
        <f t="shared" si="46"/>
        <v>38.18518968</v>
      </c>
      <c r="BC64" s="43">
        <f t="shared" si="46"/>
        <v>37.23055994</v>
      </c>
      <c r="BD64" s="43">
        <f t="shared" si="46"/>
        <v>36.29979594</v>
      </c>
      <c r="BE64" s="43">
        <f t="shared" si="46"/>
        <v>35.39230104</v>
      </c>
      <c r="BF64" s="43">
        <f t="shared" si="46"/>
        <v>34.50749352</v>
      </c>
      <c r="BG64" s="43">
        <f t="shared" si="46"/>
        <v>33.64480618</v>
      </c>
      <c r="BH64" s="43">
        <f t="shared" si="46"/>
        <v>32.80368602</v>
      </c>
      <c r="BI64" s="43">
        <f t="shared" si="46"/>
        <v>31.98359387</v>
      </c>
      <c r="BJ64" s="43">
        <f t="shared" si="46"/>
        <v>31.18400403</v>
      </c>
      <c r="BK64" s="43">
        <f t="shared" si="46"/>
        <v>30.40440393</v>
      </c>
      <c r="BL64" s="43">
        <f t="shared" si="46"/>
        <v>29.64429383</v>
      </c>
      <c r="BM64" s="43">
        <f t="shared" si="46"/>
        <v>28.90318648</v>
      </c>
      <c r="BN64" s="43">
        <f t="shared" si="46"/>
        <v>28.18060682</v>
      </c>
      <c r="BO64" s="43"/>
      <c r="BP64" s="43"/>
      <c r="BQ64" s="43"/>
      <c r="BR64" s="43"/>
      <c r="BS64" s="43"/>
      <c r="BT64" s="43"/>
      <c r="BU64" s="43"/>
      <c r="BV64" s="43"/>
      <c r="BW64" s="43"/>
      <c r="BX64" s="43"/>
      <c r="BY64" s="43"/>
    </row>
    <row r="65" ht="14.25" customHeight="1">
      <c r="E65" s="50">
        <f t="shared" si="11"/>
        <v>38</v>
      </c>
      <c r="F65" s="50"/>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f>+AR$26*AR$17</f>
        <v>54.99672381</v>
      </c>
      <c r="AS65" s="43">
        <f t="shared" ref="AS65:BN65" si="47">+AR65*(1-AS$27)</f>
        <v>53.3926527</v>
      </c>
      <c r="AT65" s="43">
        <f t="shared" si="47"/>
        <v>51.835367</v>
      </c>
      <c r="AU65" s="43">
        <f t="shared" si="47"/>
        <v>50.32350213</v>
      </c>
      <c r="AV65" s="43">
        <f t="shared" si="47"/>
        <v>48.85573332</v>
      </c>
      <c r="AW65" s="43">
        <f t="shared" si="47"/>
        <v>47.43077443</v>
      </c>
      <c r="AX65" s="43">
        <f t="shared" si="47"/>
        <v>46.04737684</v>
      </c>
      <c r="AY65" s="43">
        <f t="shared" si="47"/>
        <v>44.70432835</v>
      </c>
      <c r="AZ65" s="43">
        <f t="shared" si="47"/>
        <v>43.40045211</v>
      </c>
      <c r="BA65" s="43">
        <f t="shared" si="47"/>
        <v>42.13460559</v>
      </c>
      <c r="BB65" s="43">
        <f t="shared" si="47"/>
        <v>40.90567959</v>
      </c>
      <c r="BC65" s="43">
        <f t="shared" si="47"/>
        <v>39.8830376</v>
      </c>
      <c r="BD65" s="43">
        <f t="shared" si="47"/>
        <v>38.88596166</v>
      </c>
      <c r="BE65" s="43">
        <f t="shared" si="47"/>
        <v>37.91381262</v>
      </c>
      <c r="BF65" s="43">
        <f t="shared" si="47"/>
        <v>36.9659673</v>
      </c>
      <c r="BG65" s="43">
        <f t="shared" si="47"/>
        <v>36.04181812</v>
      </c>
      <c r="BH65" s="43">
        <f t="shared" si="47"/>
        <v>35.14077267</v>
      </c>
      <c r="BI65" s="43">
        <f t="shared" si="47"/>
        <v>34.26225335</v>
      </c>
      <c r="BJ65" s="43">
        <f t="shared" si="47"/>
        <v>33.40569702</v>
      </c>
      <c r="BK65" s="43">
        <f t="shared" si="47"/>
        <v>32.57055459</v>
      </c>
      <c r="BL65" s="43">
        <f t="shared" si="47"/>
        <v>31.75629073</v>
      </c>
      <c r="BM65" s="43">
        <f t="shared" si="47"/>
        <v>30.96238346</v>
      </c>
      <c r="BN65" s="43">
        <f t="shared" si="47"/>
        <v>30.18832387</v>
      </c>
      <c r="BO65" s="43"/>
      <c r="BP65" s="43"/>
      <c r="BQ65" s="43"/>
      <c r="BR65" s="43"/>
      <c r="BS65" s="43"/>
      <c r="BT65" s="43"/>
      <c r="BU65" s="43"/>
      <c r="BV65" s="43"/>
      <c r="BW65" s="43"/>
      <c r="BX65" s="43"/>
      <c r="BY65" s="43"/>
    </row>
    <row r="66" ht="14.25" customHeight="1">
      <c r="E66" s="50">
        <f t="shared" si="11"/>
        <v>39</v>
      </c>
      <c r="F66" s="50"/>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f>+AS$26*AS$17</f>
        <v>57.19659277</v>
      </c>
      <c r="AT66" s="43">
        <f t="shared" ref="AT66:BN66" si="48">+AS66*(1-AT$27)</f>
        <v>55.52835881</v>
      </c>
      <c r="AU66" s="43">
        <f t="shared" si="48"/>
        <v>53.90878168</v>
      </c>
      <c r="AV66" s="43">
        <f t="shared" si="48"/>
        <v>52.33644221</v>
      </c>
      <c r="AW66" s="43">
        <f t="shared" si="48"/>
        <v>50.80996265</v>
      </c>
      <c r="AX66" s="43">
        <f t="shared" si="48"/>
        <v>49.32800541</v>
      </c>
      <c r="AY66" s="43">
        <f t="shared" si="48"/>
        <v>47.88927191</v>
      </c>
      <c r="AZ66" s="43">
        <f t="shared" si="48"/>
        <v>46.49250148</v>
      </c>
      <c r="BA66" s="43">
        <f t="shared" si="48"/>
        <v>45.13647019</v>
      </c>
      <c r="BB66" s="43">
        <f t="shared" si="48"/>
        <v>43.81998981</v>
      </c>
      <c r="BC66" s="43">
        <f t="shared" si="48"/>
        <v>42.72449006</v>
      </c>
      <c r="BD66" s="43">
        <f t="shared" si="48"/>
        <v>41.65637781</v>
      </c>
      <c r="BE66" s="43">
        <f t="shared" si="48"/>
        <v>40.61496837</v>
      </c>
      <c r="BF66" s="43">
        <f t="shared" si="48"/>
        <v>39.59959416</v>
      </c>
      <c r="BG66" s="43">
        <f t="shared" si="48"/>
        <v>38.6096043</v>
      </c>
      <c r="BH66" s="43">
        <f t="shared" si="48"/>
        <v>37.6443642</v>
      </c>
      <c r="BI66" s="43">
        <f t="shared" si="48"/>
        <v>36.70325509</v>
      </c>
      <c r="BJ66" s="43">
        <f t="shared" si="48"/>
        <v>35.78567371</v>
      </c>
      <c r="BK66" s="43">
        <f t="shared" si="48"/>
        <v>34.89103187</v>
      </c>
      <c r="BL66" s="43">
        <f t="shared" si="48"/>
        <v>34.01875607</v>
      </c>
      <c r="BM66" s="43">
        <f t="shared" si="48"/>
        <v>33.16828717</v>
      </c>
      <c r="BN66" s="43">
        <f t="shared" si="48"/>
        <v>32.33907999</v>
      </c>
      <c r="BO66" s="43"/>
      <c r="BP66" s="43"/>
      <c r="BQ66" s="43"/>
      <c r="BR66" s="43"/>
      <c r="BS66" s="43"/>
      <c r="BT66" s="43"/>
      <c r="BU66" s="43"/>
      <c r="BV66" s="43"/>
      <c r="BW66" s="43"/>
      <c r="BX66" s="43"/>
      <c r="BY66" s="43"/>
    </row>
    <row r="67" ht="14.25" customHeight="1">
      <c r="E67" s="50">
        <f t="shared" si="11"/>
        <v>40</v>
      </c>
      <c r="F67" s="50"/>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f>+AT$26*AT$17</f>
        <v>59.48445648</v>
      </c>
      <c r="AU67" s="43">
        <f t="shared" ref="AU67:BN67" si="49">+AT67*(1-AU$27)</f>
        <v>57.74949316</v>
      </c>
      <c r="AV67" s="43">
        <f t="shared" si="49"/>
        <v>56.06513295</v>
      </c>
      <c r="AW67" s="43">
        <f t="shared" si="49"/>
        <v>54.4298999</v>
      </c>
      <c r="AX67" s="43">
        <f t="shared" si="49"/>
        <v>52.84236116</v>
      </c>
      <c r="AY67" s="43">
        <f t="shared" si="49"/>
        <v>51.30112562</v>
      </c>
      <c r="AZ67" s="43">
        <f t="shared" si="49"/>
        <v>49.80484279</v>
      </c>
      <c r="BA67" s="43">
        <f t="shared" si="49"/>
        <v>48.35220154</v>
      </c>
      <c r="BB67" s="43">
        <f t="shared" si="49"/>
        <v>46.941929</v>
      </c>
      <c r="BC67" s="43">
        <f t="shared" si="49"/>
        <v>45.76838077</v>
      </c>
      <c r="BD67" s="43">
        <f t="shared" si="49"/>
        <v>44.62417125</v>
      </c>
      <c r="BE67" s="43">
        <f t="shared" si="49"/>
        <v>43.50856697</v>
      </c>
      <c r="BF67" s="43">
        <f t="shared" si="49"/>
        <v>42.4208528</v>
      </c>
      <c r="BG67" s="43">
        <f t="shared" si="49"/>
        <v>41.36033148</v>
      </c>
      <c r="BH67" s="43">
        <f t="shared" si="49"/>
        <v>40.32632319</v>
      </c>
      <c r="BI67" s="43">
        <f t="shared" si="49"/>
        <v>39.31816511</v>
      </c>
      <c r="BJ67" s="43">
        <f t="shared" si="49"/>
        <v>38.33521098</v>
      </c>
      <c r="BK67" s="43">
        <f t="shared" si="49"/>
        <v>37.37683071</v>
      </c>
      <c r="BL67" s="43">
        <f t="shared" si="49"/>
        <v>36.44240994</v>
      </c>
      <c r="BM67" s="43">
        <f t="shared" si="49"/>
        <v>35.53134969</v>
      </c>
      <c r="BN67" s="43">
        <f t="shared" si="49"/>
        <v>34.64306595</v>
      </c>
      <c r="BO67" s="43"/>
      <c r="BP67" s="43"/>
      <c r="BQ67" s="43"/>
      <c r="BR67" s="43"/>
      <c r="BS67" s="43"/>
      <c r="BT67" s="43"/>
      <c r="BU67" s="43"/>
      <c r="BV67" s="43"/>
      <c r="BW67" s="43"/>
      <c r="BX67" s="43"/>
      <c r="BY67" s="43"/>
    </row>
    <row r="68" ht="14.25" customHeight="1">
      <c r="E68" s="50">
        <f t="shared" si="11"/>
        <v>41</v>
      </c>
      <c r="F68" s="50"/>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f>+AU$26*AU$17</f>
        <v>61.86383474</v>
      </c>
      <c r="AV68" s="43">
        <f t="shared" ref="AV68:BN68" si="50">+AU68*(1-AV$27)</f>
        <v>60.05947289</v>
      </c>
      <c r="AW68" s="43">
        <f t="shared" si="50"/>
        <v>58.30773826</v>
      </c>
      <c r="AX68" s="43">
        <f t="shared" si="50"/>
        <v>56.6070959</v>
      </c>
      <c r="AY68" s="43">
        <f t="shared" si="50"/>
        <v>54.9560556</v>
      </c>
      <c r="AZ68" s="43">
        <f t="shared" si="50"/>
        <v>53.35317065</v>
      </c>
      <c r="BA68" s="43">
        <f t="shared" si="50"/>
        <v>51.7970365</v>
      </c>
      <c r="BB68" s="43">
        <f t="shared" si="50"/>
        <v>50.2862896</v>
      </c>
      <c r="BC68" s="43">
        <f t="shared" si="50"/>
        <v>49.02913236</v>
      </c>
      <c r="BD68" s="43">
        <f t="shared" si="50"/>
        <v>47.80340406</v>
      </c>
      <c r="BE68" s="43">
        <f t="shared" si="50"/>
        <v>46.60831895</v>
      </c>
      <c r="BF68" s="43">
        <f t="shared" si="50"/>
        <v>45.44311098</v>
      </c>
      <c r="BG68" s="43">
        <f t="shared" si="50"/>
        <v>44.30703321</v>
      </c>
      <c r="BH68" s="43">
        <f t="shared" si="50"/>
        <v>43.19935738</v>
      </c>
      <c r="BI68" s="43">
        <f t="shared" si="50"/>
        <v>42.11937344</v>
      </c>
      <c r="BJ68" s="43">
        <f t="shared" si="50"/>
        <v>41.0663891</v>
      </c>
      <c r="BK68" s="43">
        <f t="shared" si="50"/>
        <v>40.03972938</v>
      </c>
      <c r="BL68" s="43">
        <f t="shared" si="50"/>
        <v>39.03873614</v>
      </c>
      <c r="BM68" s="43">
        <f t="shared" si="50"/>
        <v>38.06276774</v>
      </c>
      <c r="BN68" s="43">
        <f t="shared" si="50"/>
        <v>37.11119855</v>
      </c>
      <c r="BO68" s="43"/>
      <c r="BP68" s="43"/>
      <c r="BQ68" s="43"/>
      <c r="BR68" s="43"/>
      <c r="BS68" s="43"/>
      <c r="BT68" s="43"/>
      <c r="BU68" s="43"/>
      <c r="BV68" s="43"/>
      <c r="BW68" s="43"/>
      <c r="BX68" s="43"/>
      <c r="BY68" s="43"/>
    </row>
    <row r="69" ht="14.25" customHeight="1">
      <c r="E69" s="50">
        <f t="shared" si="11"/>
        <v>42</v>
      </c>
      <c r="F69" s="50"/>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f>+AV$26*AV$17</f>
        <v>64.33838813</v>
      </c>
      <c r="AW69" s="43">
        <f t="shared" ref="AW69:BN69" si="51">+AV69*(1-AW$27)</f>
        <v>62.46185181</v>
      </c>
      <c r="AX69" s="43">
        <f t="shared" si="51"/>
        <v>60.64004779</v>
      </c>
      <c r="AY69" s="43">
        <f t="shared" si="51"/>
        <v>58.87137973</v>
      </c>
      <c r="AZ69" s="43">
        <f t="shared" si="51"/>
        <v>57.15429783</v>
      </c>
      <c r="BA69" s="43">
        <f t="shared" si="51"/>
        <v>55.48729747</v>
      </c>
      <c r="BB69" s="43">
        <f t="shared" si="51"/>
        <v>53.86891796</v>
      </c>
      <c r="BC69" s="43">
        <f t="shared" si="51"/>
        <v>52.52219501</v>
      </c>
      <c r="BD69" s="43">
        <f t="shared" si="51"/>
        <v>51.20914014</v>
      </c>
      <c r="BE69" s="43">
        <f t="shared" si="51"/>
        <v>49.92891163</v>
      </c>
      <c r="BF69" s="43">
        <f t="shared" si="51"/>
        <v>48.68068884</v>
      </c>
      <c r="BG69" s="43">
        <f t="shared" si="51"/>
        <v>47.46367162</v>
      </c>
      <c r="BH69" s="43">
        <f t="shared" si="51"/>
        <v>46.27707983</v>
      </c>
      <c r="BI69" s="43">
        <f t="shared" si="51"/>
        <v>45.12015284</v>
      </c>
      <c r="BJ69" s="43">
        <f t="shared" si="51"/>
        <v>43.99214902</v>
      </c>
      <c r="BK69" s="43">
        <f t="shared" si="51"/>
        <v>42.89234529</v>
      </c>
      <c r="BL69" s="43">
        <f t="shared" si="51"/>
        <v>41.82003666</v>
      </c>
      <c r="BM69" s="43">
        <f t="shared" si="51"/>
        <v>40.77453574</v>
      </c>
      <c r="BN69" s="43">
        <f t="shared" si="51"/>
        <v>39.75517235</v>
      </c>
      <c r="BO69" s="43"/>
      <c r="BP69" s="43"/>
      <c r="BQ69" s="43"/>
      <c r="BR69" s="43"/>
      <c r="BS69" s="43"/>
      <c r="BT69" s="43"/>
      <c r="BU69" s="43"/>
      <c r="BV69" s="43"/>
      <c r="BW69" s="43"/>
      <c r="BX69" s="43"/>
      <c r="BY69" s="43"/>
    </row>
    <row r="70" ht="14.25" customHeight="1">
      <c r="E70" s="50">
        <f t="shared" si="11"/>
        <v>43</v>
      </c>
      <c r="F70" s="50"/>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f>+AW$26*AW$17</f>
        <v>66.91192365</v>
      </c>
      <c r="AX70" s="43">
        <f t="shared" ref="AX70:BN70" si="52">+AW70*(1-AX$27)</f>
        <v>64.96032588</v>
      </c>
      <c r="AY70" s="43">
        <f t="shared" si="52"/>
        <v>63.06564971</v>
      </c>
      <c r="AZ70" s="43">
        <f t="shared" si="52"/>
        <v>61.22623492</v>
      </c>
      <c r="BA70" s="43">
        <f t="shared" si="52"/>
        <v>59.44046974</v>
      </c>
      <c r="BB70" s="43">
        <f t="shared" si="52"/>
        <v>57.70678937</v>
      </c>
      <c r="BC70" s="43">
        <f t="shared" si="52"/>
        <v>56.26411964</v>
      </c>
      <c r="BD70" s="43">
        <f t="shared" si="52"/>
        <v>54.85751665</v>
      </c>
      <c r="BE70" s="43">
        <f t="shared" si="52"/>
        <v>53.48607873</v>
      </c>
      <c r="BF70" s="43">
        <f t="shared" si="52"/>
        <v>52.14892676</v>
      </c>
      <c r="BG70" s="43">
        <f t="shared" si="52"/>
        <v>50.84520359</v>
      </c>
      <c r="BH70" s="43">
        <f t="shared" si="52"/>
        <v>49.5740735</v>
      </c>
      <c r="BI70" s="43">
        <f t="shared" si="52"/>
        <v>48.33472166</v>
      </c>
      <c r="BJ70" s="43">
        <f t="shared" si="52"/>
        <v>47.12635362</v>
      </c>
      <c r="BK70" s="43">
        <f t="shared" si="52"/>
        <v>45.94819478</v>
      </c>
      <c r="BL70" s="43">
        <f t="shared" si="52"/>
        <v>44.79948991</v>
      </c>
      <c r="BM70" s="43">
        <f t="shared" si="52"/>
        <v>43.67950267</v>
      </c>
      <c r="BN70" s="43">
        <f t="shared" si="52"/>
        <v>42.5875151</v>
      </c>
      <c r="BO70" s="43"/>
      <c r="BP70" s="43"/>
      <c r="BQ70" s="43"/>
      <c r="BR70" s="43"/>
      <c r="BS70" s="43"/>
      <c r="BT70" s="43"/>
      <c r="BU70" s="43"/>
      <c r="BV70" s="43"/>
      <c r="BW70" s="43"/>
      <c r="BX70" s="43"/>
      <c r="BY70" s="43"/>
    </row>
    <row r="71" ht="14.25" customHeight="1">
      <c r="E71" s="50">
        <f t="shared" si="11"/>
        <v>44</v>
      </c>
      <c r="F71" s="50"/>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f>+AX$26*AX$17</f>
        <v>69.5884006</v>
      </c>
      <c r="AY71" s="43">
        <f t="shared" ref="AY71:BN71" si="53">+AX71*(1-AY$27)</f>
        <v>67.55873891</v>
      </c>
      <c r="AZ71" s="43">
        <f t="shared" si="53"/>
        <v>65.58827569</v>
      </c>
      <c r="BA71" s="43">
        <f t="shared" si="53"/>
        <v>63.67528432</v>
      </c>
      <c r="BB71" s="43">
        <f t="shared" si="53"/>
        <v>61.81808853</v>
      </c>
      <c r="BC71" s="43">
        <f t="shared" si="53"/>
        <v>60.27263631</v>
      </c>
      <c r="BD71" s="43">
        <f t="shared" si="53"/>
        <v>58.76582041</v>
      </c>
      <c r="BE71" s="43">
        <f t="shared" si="53"/>
        <v>57.2966749</v>
      </c>
      <c r="BF71" s="43">
        <f t="shared" si="53"/>
        <v>55.86425802</v>
      </c>
      <c r="BG71" s="43">
        <f t="shared" si="53"/>
        <v>54.46765157</v>
      </c>
      <c r="BH71" s="43">
        <f t="shared" si="53"/>
        <v>53.10596028</v>
      </c>
      <c r="BI71" s="43">
        <f t="shared" si="53"/>
        <v>51.77831128</v>
      </c>
      <c r="BJ71" s="43">
        <f t="shared" si="53"/>
        <v>50.4838535</v>
      </c>
      <c r="BK71" s="43">
        <f t="shared" si="53"/>
        <v>49.22175716</v>
      </c>
      <c r="BL71" s="43">
        <f t="shared" si="53"/>
        <v>47.99121323</v>
      </c>
      <c r="BM71" s="43">
        <f t="shared" si="53"/>
        <v>46.7914329</v>
      </c>
      <c r="BN71" s="43">
        <f t="shared" si="53"/>
        <v>45.62164708</v>
      </c>
      <c r="BO71" s="43"/>
      <c r="BP71" s="43"/>
      <c r="BQ71" s="43"/>
      <c r="BR71" s="43"/>
      <c r="BS71" s="43"/>
      <c r="BT71" s="43"/>
      <c r="BU71" s="43"/>
      <c r="BV71" s="43"/>
      <c r="BW71" s="43"/>
      <c r="BX71" s="43"/>
      <c r="BY71" s="43"/>
    </row>
    <row r="72" ht="14.25" customHeight="1">
      <c r="E72" s="50">
        <f t="shared" si="11"/>
        <v>45</v>
      </c>
      <c r="F72" s="50"/>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f>+AY$26*AY$17</f>
        <v>72.37193662</v>
      </c>
      <c r="AZ72" s="43">
        <f t="shared" ref="AZ72:BN72" si="54">+AY72*(1-AZ$27)</f>
        <v>70.26108847</v>
      </c>
      <c r="BA72" s="43">
        <f t="shared" si="54"/>
        <v>68.21180672</v>
      </c>
      <c r="BB72" s="43">
        <f t="shared" si="54"/>
        <v>66.22229569</v>
      </c>
      <c r="BC72" s="43">
        <f t="shared" si="54"/>
        <v>64.5667383</v>
      </c>
      <c r="BD72" s="43">
        <f t="shared" si="54"/>
        <v>62.95256984</v>
      </c>
      <c r="BE72" s="43">
        <f t="shared" si="54"/>
        <v>61.3787556</v>
      </c>
      <c r="BF72" s="43">
        <f t="shared" si="54"/>
        <v>59.84428671</v>
      </c>
      <c r="BG72" s="43">
        <f t="shared" si="54"/>
        <v>58.34817954</v>
      </c>
      <c r="BH72" s="43">
        <f t="shared" si="54"/>
        <v>56.88947505</v>
      </c>
      <c r="BI72" s="43">
        <f t="shared" si="54"/>
        <v>55.46723817</v>
      </c>
      <c r="BJ72" s="43">
        <f t="shared" si="54"/>
        <v>54.08055722</v>
      </c>
      <c r="BK72" s="43">
        <f t="shared" si="54"/>
        <v>52.72854329</v>
      </c>
      <c r="BL72" s="43">
        <f t="shared" si="54"/>
        <v>51.41032971</v>
      </c>
      <c r="BM72" s="43">
        <f t="shared" si="54"/>
        <v>50.12507147</v>
      </c>
      <c r="BN72" s="43">
        <f t="shared" si="54"/>
        <v>48.87194468</v>
      </c>
      <c r="BO72" s="43"/>
      <c r="BP72" s="43"/>
      <c r="BQ72" s="43"/>
      <c r="BR72" s="43"/>
      <c r="BS72" s="43"/>
      <c r="BT72" s="43"/>
      <c r="BU72" s="43"/>
      <c r="BV72" s="43"/>
      <c r="BW72" s="43"/>
      <c r="BX72" s="43"/>
      <c r="BY72" s="43"/>
    </row>
    <row r="73" ht="14.25" customHeight="1">
      <c r="E73" s="50">
        <f t="shared" si="11"/>
        <v>46</v>
      </c>
      <c r="F73" s="50"/>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f>+AZ$26*AZ$17</f>
        <v>75.26681409</v>
      </c>
      <c r="BA73" s="43">
        <f t="shared" ref="BA73:BN73" si="55">+AZ73*(1-BA$27)</f>
        <v>73.07153201</v>
      </c>
      <c r="BB73" s="43">
        <f t="shared" si="55"/>
        <v>70.94027899</v>
      </c>
      <c r="BC73" s="43">
        <f t="shared" si="55"/>
        <v>69.16677202</v>
      </c>
      <c r="BD73" s="43">
        <f t="shared" si="55"/>
        <v>67.43760272</v>
      </c>
      <c r="BE73" s="43">
        <f t="shared" si="55"/>
        <v>65.75166265</v>
      </c>
      <c r="BF73" s="43">
        <f t="shared" si="55"/>
        <v>64.10787108</v>
      </c>
      <c r="BG73" s="43">
        <f t="shared" si="55"/>
        <v>62.50517431</v>
      </c>
      <c r="BH73" s="43">
        <f t="shared" si="55"/>
        <v>60.94254495</v>
      </c>
      <c r="BI73" s="43">
        <f t="shared" si="55"/>
        <v>59.41898132</v>
      </c>
      <c r="BJ73" s="43">
        <f t="shared" si="55"/>
        <v>57.93350679</v>
      </c>
      <c r="BK73" s="43">
        <f t="shared" si="55"/>
        <v>56.48516912</v>
      </c>
      <c r="BL73" s="43">
        <f t="shared" si="55"/>
        <v>55.07303989</v>
      </c>
      <c r="BM73" s="43">
        <f t="shared" si="55"/>
        <v>53.6962139</v>
      </c>
      <c r="BN73" s="43">
        <f t="shared" si="55"/>
        <v>52.35380855</v>
      </c>
      <c r="BO73" s="43"/>
      <c r="BP73" s="43"/>
      <c r="BQ73" s="43"/>
      <c r="BR73" s="43"/>
      <c r="BS73" s="43"/>
      <c r="BT73" s="43"/>
      <c r="BU73" s="43"/>
      <c r="BV73" s="43"/>
      <c r="BW73" s="43"/>
      <c r="BX73" s="43"/>
      <c r="BY73" s="43"/>
    </row>
    <row r="74" ht="14.25" customHeight="1">
      <c r="E74" s="50">
        <f t="shared" si="11"/>
        <v>47</v>
      </c>
      <c r="F74" s="50"/>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f>+BA$26*BA$17</f>
        <v>78.27748665</v>
      </c>
      <c r="BB74" s="43">
        <f t="shared" ref="BB74:BN74" si="56">+BA74*(1-BB$27)</f>
        <v>75.99439329</v>
      </c>
      <c r="BC74" s="43">
        <f t="shared" si="56"/>
        <v>74.09453346</v>
      </c>
      <c r="BD74" s="43">
        <f t="shared" si="56"/>
        <v>72.24217012</v>
      </c>
      <c r="BE74" s="43">
        <f t="shared" si="56"/>
        <v>70.43611587</v>
      </c>
      <c r="BF74" s="43">
        <f t="shared" si="56"/>
        <v>68.67521297</v>
      </c>
      <c r="BG74" s="43">
        <f t="shared" si="56"/>
        <v>66.95833265</v>
      </c>
      <c r="BH74" s="43">
        <f t="shared" si="56"/>
        <v>65.28437433</v>
      </c>
      <c r="BI74" s="43">
        <f t="shared" si="56"/>
        <v>63.65226497</v>
      </c>
      <c r="BJ74" s="43">
        <f t="shared" si="56"/>
        <v>62.06095835</v>
      </c>
      <c r="BK74" s="43">
        <f t="shared" si="56"/>
        <v>60.50943439</v>
      </c>
      <c r="BL74" s="43">
        <f t="shared" si="56"/>
        <v>58.99669853</v>
      </c>
      <c r="BM74" s="43">
        <f t="shared" si="56"/>
        <v>57.52178107</v>
      </c>
      <c r="BN74" s="43">
        <f t="shared" si="56"/>
        <v>56.08373654</v>
      </c>
      <c r="BO74" s="43"/>
      <c r="BP74" s="43"/>
      <c r="BQ74" s="43"/>
      <c r="BR74" s="43"/>
      <c r="BS74" s="43"/>
      <c r="BT74" s="43"/>
      <c r="BU74" s="43"/>
      <c r="BV74" s="43"/>
      <c r="BW74" s="43"/>
      <c r="BX74" s="43"/>
      <c r="BY74" s="43"/>
    </row>
    <row r="75" ht="14.25" customHeight="1">
      <c r="E75" s="50">
        <f t="shared" si="11"/>
        <v>48</v>
      </c>
      <c r="F75" s="50"/>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f>+BB$26*BB$17</f>
        <v>81.40858612</v>
      </c>
      <c r="BC75" s="43">
        <f t="shared" ref="BC75:BN75" si="57">+BB75*(1-BC$27)</f>
        <v>79.37337146</v>
      </c>
      <c r="BD75" s="43">
        <f t="shared" si="57"/>
        <v>77.38903718</v>
      </c>
      <c r="BE75" s="43">
        <f t="shared" si="57"/>
        <v>75.45431125</v>
      </c>
      <c r="BF75" s="43">
        <f t="shared" si="57"/>
        <v>73.56795347</v>
      </c>
      <c r="BG75" s="43">
        <f t="shared" si="57"/>
        <v>71.72875463</v>
      </c>
      <c r="BH75" s="43">
        <f t="shared" si="57"/>
        <v>69.93553576</v>
      </c>
      <c r="BI75" s="43">
        <f t="shared" si="57"/>
        <v>68.18714737</v>
      </c>
      <c r="BJ75" s="43">
        <f t="shared" si="57"/>
        <v>66.48246868</v>
      </c>
      <c r="BK75" s="43">
        <f t="shared" si="57"/>
        <v>64.82040697</v>
      </c>
      <c r="BL75" s="43">
        <f t="shared" si="57"/>
        <v>63.19989679</v>
      </c>
      <c r="BM75" s="43">
        <f t="shared" si="57"/>
        <v>61.61989937</v>
      </c>
      <c r="BN75" s="43">
        <f t="shared" si="57"/>
        <v>60.07940189</v>
      </c>
      <c r="BO75" s="43"/>
      <c r="BP75" s="43"/>
      <c r="BQ75" s="43"/>
      <c r="BR75" s="43"/>
      <c r="BS75" s="43"/>
      <c r="BT75" s="43"/>
      <c r="BU75" s="43"/>
      <c r="BV75" s="43"/>
      <c r="BW75" s="43"/>
      <c r="BX75" s="43"/>
      <c r="BY75" s="43"/>
    </row>
    <row r="76" ht="14.25" customHeight="1">
      <c r="E76" s="50">
        <f t="shared" si="11"/>
        <v>49</v>
      </c>
      <c r="F76" s="50"/>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f>+BC$26*BC$17</f>
        <v>83.43981015</v>
      </c>
      <c r="BD76" s="43">
        <f t="shared" ref="BD76:BN76" si="58">+BC76*(1-BD$27)</f>
        <v>81.3538149</v>
      </c>
      <c r="BE76" s="43">
        <f t="shared" si="58"/>
        <v>79.31996953</v>
      </c>
      <c r="BF76" s="43">
        <f t="shared" si="58"/>
        <v>77.33697029</v>
      </c>
      <c r="BG76" s="43">
        <f t="shared" si="58"/>
        <v>75.40354603</v>
      </c>
      <c r="BH76" s="43">
        <f t="shared" si="58"/>
        <v>73.51845738</v>
      </c>
      <c r="BI76" s="43">
        <f t="shared" si="58"/>
        <v>71.68049594</v>
      </c>
      <c r="BJ76" s="43">
        <f t="shared" si="58"/>
        <v>69.88848355</v>
      </c>
      <c r="BK76" s="43">
        <f t="shared" si="58"/>
        <v>68.14127146</v>
      </c>
      <c r="BL76" s="43">
        <f t="shared" si="58"/>
        <v>66.43773967</v>
      </c>
      <c r="BM76" s="43">
        <f t="shared" si="58"/>
        <v>64.77679618</v>
      </c>
      <c r="BN76" s="43">
        <f t="shared" si="58"/>
        <v>63.15737627</v>
      </c>
      <c r="BO76" s="43"/>
      <c r="BP76" s="43"/>
      <c r="BQ76" s="43"/>
      <c r="BR76" s="43"/>
      <c r="BS76" s="43"/>
      <c r="BT76" s="43"/>
      <c r="BU76" s="43"/>
      <c r="BV76" s="43"/>
      <c r="BW76" s="43"/>
      <c r="BX76" s="43"/>
      <c r="BY76" s="43"/>
    </row>
    <row r="77" ht="14.25" customHeight="1">
      <c r="E77" s="50">
        <f t="shared" si="11"/>
        <v>50</v>
      </c>
      <c r="F77" s="50"/>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f>+BD$26*BD$17</f>
        <v>85.94300446</v>
      </c>
      <c r="BE77" s="43">
        <f t="shared" ref="BE77:BN77" si="59">+BD77*(1-BE$27)</f>
        <v>83.79442934</v>
      </c>
      <c r="BF77" s="43">
        <f t="shared" si="59"/>
        <v>81.69956861</v>
      </c>
      <c r="BG77" s="43">
        <f t="shared" si="59"/>
        <v>79.6570794</v>
      </c>
      <c r="BH77" s="43">
        <f t="shared" si="59"/>
        <v>77.66565241</v>
      </c>
      <c r="BI77" s="43">
        <f t="shared" si="59"/>
        <v>75.7240111</v>
      </c>
      <c r="BJ77" s="43">
        <f t="shared" si="59"/>
        <v>73.83091082</v>
      </c>
      <c r="BK77" s="43">
        <f t="shared" si="59"/>
        <v>71.98513805</v>
      </c>
      <c r="BL77" s="43">
        <f t="shared" si="59"/>
        <v>70.1855096</v>
      </c>
      <c r="BM77" s="43">
        <f t="shared" si="59"/>
        <v>68.43087186</v>
      </c>
      <c r="BN77" s="43">
        <f t="shared" si="59"/>
        <v>66.72010006</v>
      </c>
      <c r="BO77" s="43"/>
      <c r="BP77" s="43"/>
      <c r="BQ77" s="43"/>
      <c r="BR77" s="43"/>
      <c r="BS77" s="43"/>
      <c r="BT77" s="43"/>
      <c r="BU77" s="43"/>
      <c r="BV77" s="43"/>
      <c r="BW77" s="43"/>
      <c r="BX77" s="43"/>
      <c r="BY77" s="43"/>
    </row>
    <row r="78" ht="14.25" customHeight="1">
      <c r="E78" s="50">
        <f t="shared" si="11"/>
        <v>51</v>
      </c>
      <c r="F78" s="50"/>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f>+BE$26*BE$17</f>
        <v>88.52129459</v>
      </c>
      <c r="BF78" s="43">
        <f t="shared" ref="BF78:BN78" si="60">+BE78*(1-BF$27)</f>
        <v>86.30826222</v>
      </c>
      <c r="BG78" s="43">
        <f t="shared" si="60"/>
        <v>84.15055567</v>
      </c>
      <c r="BH78" s="43">
        <f t="shared" si="60"/>
        <v>82.04679178</v>
      </c>
      <c r="BI78" s="43">
        <f t="shared" si="60"/>
        <v>79.99562198</v>
      </c>
      <c r="BJ78" s="43">
        <f t="shared" si="60"/>
        <v>77.99573143</v>
      </c>
      <c r="BK78" s="43">
        <f t="shared" si="60"/>
        <v>76.04583815</v>
      </c>
      <c r="BL78" s="43">
        <f t="shared" si="60"/>
        <v>74.14469219</v>
      </c>
      <c r="BM78" s="43">
        <f t="shared" si="60"/>
        <v>72.29107489</v>
      </c>
      <c r="BN78" s="43">
        <f t="shared" si="60"/>
        <v>70.48379802</v>
      </c>
      <c r="BO78" s="43"/>
      <c r="BP78" s="43"/>
      <c r="BQ78" s="43"/>
      <c r="BR78" s="43"/>
      <c r="BS78" s="43"/>
      <c r="BT78" s="43"/>
      <c r="BU78" s="43"/>
      <c r="BV78" s="43"/>
      <c r="BW78" s="43"/>
      <c r="BX78" s="43"/>
      <c r="BY78" s="43"/>
    </row>
    <row r="79" ht="14.25" customHeight="1">
      <c r="E79" s="50">
        <f t="shared" si="11"/>
        <v>52</v>
      </c>
      <c r="F79" s="50"/>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f>+BF$26*BF$17</f>
        <v>91.17693343</v>
      </c>
      <c r="BG79" s="43">
        <f t="shared" ref="BG79:BN79" si="61">+BF79*(1-BG$27)</f>
        <v>88.89751009</v>
      </c>
      <c r="BH79" s="43">
        <f t="shared" si="61"/>
        <v>86.67507234</v>
      </c>
      <c r="BI79" s="43">
        <f t="shared" si="61"/>
        <v>84.50819553</v>
      </c>
      <c r="BJ79" s="43">
        <f t="shared" si="61"/>
        <v>82.39549064</v>
      </c>
      <c r="BK79" s="43">
        <f t="shared" si="61"/>
        <v>80.33560338</v>
      </c>
      <c r="BL79" s="43">
        <f t="shared" si="61"/>
        <v>78.32721329</v>
      </c>
      <c r="BM79" s="43">
        <f t="shared" si="61"/>
        <v>76.36903296</v>
      </c>
      <c r="BN79" s="43">
        <f t="shared" si="61"/>
        <v>74.45980714</v>
      </c>
      <c r="BO79" s="43"/>
      <c r="BP79" s="43"/>
      <c r="BQ79" s="43"/>
      <c r="BR79" s="43"/>
      <c r="BS79" s="43"/>
      <c r="BT79" s="43"/>
      <c r="BU79" s="43"/>
      <c r="BV79" s="43"/>
      <c r="BW79" s="43"/>
      <c r="BX79" s="43"/>
      <c r="BY79" s="43"/>
    </row>
    <row r="80" ht="14.25" customHeight="1">
      <c r="E80" s="50">
        <f t="shared" si="11"/>
        <v>53</v>
      </c>
      <c r="F80" s="50"/>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f>+BG$26*BG$17</f>
        <v>93.91224143</v>
      </c>
      <c r="BH80" s="43">
        <f t="shared" ref="BH80:BN80" si="62">+BG80*(1-BH$27)</f>
        <v>91.56443539</v>
      </c>
      <c r="BI80" s="43">
        <f t="shared" si="62"/>
        <v>89.27532451</v>
      </c>
      <c r="BJ80" s="43">
        <f t="shared" si="62"/>
        <v>87.0434414</v>
      </c>
      <c r="BK80" s="43">
        <f t="shared" si="62"/>
        <v>84.86735536</v>
      </c>
      <c r="BL80" s="43">
        <f t="shared" si="62"/>
        <v>82.74567148</v>
      </c>
      <c r="BM80" s="43">
        <f t="shared" si="62"/>
        <v>80.67702969</v>
      </c>
      <c r="BN80" s="43">
        <f t="shared" si="62"/>
        <v>78.66010395</v>
      </c>
      <c r="BO80" s="43"/>
      <c r="BP80" s="43"/>
      <c r="BQ80" s="43"/>
      <c r="BR80" s="43"/>
      <c r="BS80" s="43"/>
      <c r="BT80" s="43"/>
      <c r="BU80" s="43"/>
      <c r="BV80" s="43"/>
      <c r="BW80" s="43"/>
      <c r="BX80" s="43"/>
      <c r="BY80" s="43"/>
    </row>
    <row r="81" ht="14.25" customHeight="1">
      <c r="E81" s="50">
        <f t="shared" si="11"/>
        <v>54</v>
      </c>
      <c r="F81" s="50"/>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f>+BH$26*BH$17</f>
        <v>96.72960867</v>
      </c>
      <c r="BI81" s="43">
        <f t="shared" ref="BI81:BN81" si="63">+BH81*(1-BI$27)</f>
        <v>94.31136846</v>
      </c>
      <c r="BJ81" s="43">
        <f t="shared" si="63"/>
        <v>91.95358424</v>
      </c>
      <c r="BK81" s="43">
        <f t="shared" si="63"/>
        <v>89.65474464</v>
      </c>
      <c r="BL81" s="43">
        <f t="shared" si="63"/>
        <v>87.41337602</v>
      </c>
      <c r="BM81" s="43">
        <f t="shared" si="63"/>
        <v>85.22804162</v>
      </c>
      <c r="BN81" s="43">
        <f t="shared" si="63"/>
        <v>83.09734058</v>
      </c>
      <c r="BO81" s="43"/>
      <c r="BP81" s="43"/>
      <c r="BQ81" s="43"/>
      <c r="BR81" s="43"/>
      <c r="BS81" s="43"/>
      <c r="BT81" s="43"/>
      <c r="BU81" s="43"/>
      <c r="BV81" s="43"/>
      <c r="BW81" s="43"/>
      <c r="BX81" s="43"/>
      <c r="BY81" s="43"/>
    </row>
    <row r="82" ht="14.25" customHeight="1">
      <c r="E82" s="50">
        <f t="shared" si="11"/>
        <v>55</v>
      </c>
      <c r="F82" s="50"/>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f>+BI$26*BI$17</f>
        <v>99.63149693</v>
      </c>
      <c r="BJ82" s="43">
        <f t="shared" ref="BJ82:BN82" si="64">+BI82*(1-BJ$27)</f>
        <v>97.14070951</v>
      </c>
      <c r="BK82" s="43">
        <f t="shared" si="64"/>
        <v>94.71219177</v>
      </c>
      <c r="BL82" s="43">
        <f t="shared" si="64"/>
        <v>92.34438698</v>
      </c>
      <c r="BM82" s="43">
        <f t="shared" si="64"/>
        <v>90.0357773</v>
      </c>
      <c r="BN82" s="43">
        <f t="shared" si="64"/>
        <v>87.78488287</v>
      </c>
      <c r="BO82" s="43"/>
      <c r="BP82" s="43"/>
      <c r="BQ82" s="43"/>
      <c r="BR82" s="43"/>
      <c r="BS82" s="43"/>
      <c r="BT82" s="43"/>
      <c r="BU82" s="43"/>
      <c r="BV82" s="43"/>
      <c r="BW82" s="43"/>
      <c r="BX82" s="43"/>
      <c r="BY82" s="43"/>
    </row>
    <row r="83" ht="14.25" customHeight="1">
      <c r="E83" s="50">
        <f t="shared" si="11"/>
        <v>56</v>
      </c>
      <c r="F83" s="50"/>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f>+BJ$26*BJ$17</f>
        <v>102.6204418</v>
      </c>
      <c r="BK83" s="43">
        <f t="shared" ref="BK83:BN83" si="65">+BJ83*(1-BK$27)</f>
        <v>100.0549308</v>
      </c>
      <c r="BL83" s="43">
        <f t="shared" si="65"/>
        <v>97.55355753</v>
      </c>
      <c r="BM83" s="43">
        <f t="shared" si="65"/>
        <v>95.11471859</v>
      </c>
      <c r="BN83" s="43">
        <f t="shared" si="65"/>
        <v>92.73685062</v>
      </c>
      <c r="BO83" s="43"/>
      <c r="BP83" s="43"/>
      <c r="BQ83" s="43"/>
      <c r="BR83" s="43"/>
      <c r="BS83" s="43"/>
      <c r="BT83" s="43"/>
      <c r="BU83" s="43"/>
      <c r="BV83" s="43"/>
      <c r="BW83" s="43"/>
      <c r="BX83" s="43"/>
      <c r="BY83" s="43"/>
    </row>
    <row r="84" ht="14.25" customHeight="1">
      <c r="E84" s="50">
        <f t="shared" si="11"/>
        <v>57</v>
      </c>
      <c r="F84" s="50"/>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f>+BK$26*BK$17</f>
        <v>105.6990551</v>
      </c>
      <c r="BL84" s="43">
        <f t="shared" ref="BL84:BN84" si="66">+BK84*(1-BL$27)</f>
        <v>103.0565787</v>
      </c>
      <c r="BM84" s="43">
        <f t="shared" si="66"/>
        <v>100.4801643</v>
      </c>
      <c r="BN84" s="43">
        <f t="shared" si="66"/>
        <v>97.96816014</v>
      </c>
      <c r="BO84" s="43"/>
      <c r="BP84" s="43"/>
      <c r="BQ84" s="43"/>
      <c r="BR84" s="43"/>
      <c r="BS84" s="43"/>
      <c r="BT84" s="43"/>
      <c r="BU84" s="43"/>
      <c r="BV84" s="43"/>
      <c r="BW84" s="43"/>
      <c r="BX84" s="43"/>
      <c r="BY84" s="43"/>
    </row>
    <row r="85" ht="14.25" customHeight="1">
      <c r="E85" s="50">
        <f t="shared" si="11"/>
        <v>58</v>
      </c>
      <c r="F85" s="50"/>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f>+BL$26*BL$17</f>
        <v>108.8700267</v>
      </c>
      <c r="BM85" s="43">
        <f t="shared" ref="BM85:BN85" si="67">+BL85*(1-BM$27)</f>
        <v>106.1482761</v>
      </c>
      <c r="BN85" s="43">
        <f t="shared" si="67"/>
        <v>103.4945692</v>
      </c>
      <c r="BO85" s="43"/>
      <c r="BP85" s="43"/>
      <c r="BQ85" s="43"/>
      <c r="BR85" s="43"/>
      <c r="BS85" s="43"/>
      <c r="BT85" s="43"/>
      <c r="BU85" s="43"/>
      <c r="BV85" s="43"/>
      <c r="BW85" s="43"/>
      <c r="BX85" s="43"/>
      <c r="BY85" s="43"/>
    </row>
    <row r="86" ht="14.25" customHeight="1">
      <c r="E86" s="50">
        <f t="shared" si="11"/>
        <v>59</v>
      </c>
      <c r="F86" s="50"/>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f>+BM$26*BM$17</f>
        <v>112.1361276</v>
      </c>
      <c r="BN86" s="43">
        <f>+BM86*(1-BN$27)</f>
        <v>109.3327244</v>
      </c>
      <c r="BO86" s="43"/>
      <c r="BP86" s="43"/>
      <c r="BQ86" s="43"/>
      <c r="BR86" s="43"/>
      <c r="BS86" s="43"/>
      <c r="BT86" s="43"/>
      <c r="BU86" s="43"/>
      <c r="BV86" s="43"/>
      <c r="BW86" s="43"/>
      <c r="BX86" s="43"/>
      <c r="BY86" s="43"/>
    </row>
    <row r="87" ht="14.25" customHeight="1">
      <c r="E87" s="50">
        <f t="shared" si="11"/>
        <v>60</v>
      </c>
      <c r="F87" s="50"/>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f>+BN$26*BN$17</f>
        <v>115.5002114</v>
      </c>
      <c r="BO87" s="43"/>
      <c r="BP87" s="43"/>
      <c r="BQ87" s="43"/>
      <c r="BR87" s="43"/>
      <c r="BS87" s="43"/>
      <c r="BT87" s="43"/>
      <c r="BU87" s="43"/>
      <c r="BV87" s="43"/>
      <c r="BW87" s="43"/>
      <c r="BX87" s="43"/>
      <c r="BY87" s="43"/>
    </row>
    <row r="88" ht="14.25" customHeight="1">
      <c r="C88" s="13" t="s">
        <v>311</v>
      </c>
      <c r="G88" s="43">
        <f t="shared" ref="G88:BN88" si="68">+SUM(G28:G87)</f>
        <v>4</v>
      </c>
      <c r="H88" s="43">
        <f t="shared" si="68"/>
        <v>8.233333333</v>
      </c>
      <c r="I88" s="43">
        <f t="shared" si="68"/>
        <v>12.73027778</v>
      </c>
      <c r="J88" s="43">
        <f t="shared" si="68"/>
        <v>17.52384954</v>
      </c>
      <c r="K88" s="43">
        <f t="shared" si="68"/>
        <v>22.65008914</v>
      </c>
      <c r="L88" s="43">
        <f t="shared" si="68"/>
        <v>28.14837543</v>
      </c>
      <c r="M88" s="43">
        <f t="shared" si="68"/>
        <v>34.06177045</v>
      </c>
      <c r="N88" s="43">
        <f t="shared" si="68"/>
        <v>40.43739841</v>
      </c>
      <c r="O88" s="43">
        <f t="shared" si="68"/>
        <v>47.32686205</v>
      </c>
      <c r="P88" s="43">
        <f t="shared" si="68"/>
        <v>54.78670023</v>
      </c>
      <c r="Q88" s="43">
        <f t="shared" si="68"/>
        <v>62.8788909</v>
      </c>
      <c r="R88" s="43">
        <f t="shared" si="68"/>
        <v>71.67140393</v>
      </c>
      <c r="S88" s="43">
        <f t="shared" si="68"/>
        <v>81.24786974</v>
      </c>
      <c r="T88" s="43">
        <f t="shared" si="68"/>
        <v>91.44634955</v>
      </c>
      <c r="U88" s="43">
        <f t="shared" si="68"/>
        <v>102.3220084</v>
      </c>
      <c r="V88" s="43">
        <f t="shared" si="68"/>
        <v>113.9342217</v>
      </c>
      <c r="W88" s="43">
        <f t="shared" si="68"/>
        <v>126.3469202</v>
      </c>
      <c r="X88" s="43">
        <f t="shared" si="68"/>
        <v>139.628961</v>
      </c>
      <c r="Y88" s="43">
        <f t="shared" si="68"/>
        <v>153.8545293</v>
      </c>
      <c r="Z88" s="43">
        <f t="shared" si="68"/>
        <v>169.1035711</v>
      </c>
      <c r="AA88" s="43">
        <f t="shared" si="68"/>
        <v>185.4622608</v>
      </c>
      <c r="AB88" s="43">
        <f t="shared" si="68"/>
        <v>203.0235056</v>
      </c>
      <c r="AC88" s="43">
        <f t="shared" si="68"/>
        <v>221.88749</v>
      </c>
      <c r="AD88" s="43">
        <f t="shared" si="68"/>
        <v>242.1622642</v>
      </c>
      <c r="AE88" s="43">
        <f t="shared" si="68"/>
        <v>263.9668814</v>
      </c>
      <c r="AF88" s="43">
        <f t="shared" si="68"/>
        <v>286.5385126</v>
      </c>
      <c r="AG88" s="43">
        <f t="shared" si="68"/>
        <v>309.9262825</v>
      </c>
      <c r="AH88" s="43">
        <f t="shared" si="68"/>
        <v>334.1814127</v>
      </c>
      <c r="AI88" s="43">
        <f t="shared" si="68"/>
        <v>359.3573389</v>
      </c>
      <c r="AJ88" s="43">
        <f t="shared" si="68"/>
        <v>385.5098329</v>
      </c>
      <c r="AK88" s="43">
        <f t="shared" si="68"/>
        <v>412.6971307</v>
      </c>
      <c r="AL88" s="43">
        <f t="shared" si="68"/>
        <v>440.9800665</v>
      </c>
      <c r="AM88" s="43">
        <f t="shared" si="68"/>
        <v>470.4222132</v>
      </c>
      <c r="AN88" s="43">
        <f t="shared" si="68"/>
        <v>501.090029</v>
      </c>
      <c r="AO88" s="43">
        <f t="shared" si="68"/>
        <v>533.0530121</v>
      </c>
      <c r="AP88" s="43">
        <f t="shared" si="68"/>
        <v>566.3838617</v>
      </c>
      <c r="AQ88" s="43">
        <f t="shared" si="68"/>
        <v>602.7457976</v>
      </c>
      <c r="AR88" s="43">
        <f t="shared" si="68"/>
        <v>640.1624357</v>
      </c>
      <c r="AS88" s="43">
        <f t="shared" si="68"/>
        <v>678.6876241</v>
      </c>
      <c r="AT88" s="43">
        <f t="shared" si="68"/>
        <v>718.3770248</v>
      </c>
      <c r="AU88" s="43">
        <f t="shared" si="68"/>
        <v>759.2881963</v>
      </c>
      <c r="AV88" s="43">
        <f t="shared" si="68"/>
        <v>801.4806787</v>
      </c>
      <c r="AW88" s="43">
        <f t="shared" si="68"/>
        <v>845.0160826</v>
      </c>
      <c r="AX88" s="43">
        <f t="shared" si="68"/>
        <v>889.9581808</v>
      </c>
      <c r="AY88" s="43">
        <f t="shared" si="68"/>
        <v>936.3730038</v>
      </c>
      <c r="AZ88" s="43">
        <f t="shared" si="68"/>
        <v>984.3289386</v>
      </c>
      <c r="BA88" s="43">
        <f t="shared" si="68"/>
        <v>1033.896831</v>
      </c>
      <c r="BB88" s="43">
        <f t="shared" si="68"/>
        <v>1085.150093</v>
      </c>
      <c r="BC88" s="43">
        <f t="shared" si="68"/>
        <v>1141.461151</v>
      </c>
      <c r="BD88" s="43">
        <f t="shared" si="68"/>
        <v>1198.867627</v>
      </c>
      <c r="BE88" s="43">
        <f t="shared" si="68"/>
        <v>1257.417231</v>
      </c>
      <c r="BF88" s="43">
        <f t="shared" si="68"/>
        <v>1317.158733</v>
      </c>
      <c r="BG88" s="43">
        <f t="shared" si="68"/>
        <v>1378.142006</v>
      </c>
      <c r="BH88" s="43">
        <f t="shared" si="68"/>
        <v>1440.418065</v>
      </c>
      <c r="BI88" s="43">
        <f t="shared" si="68"/>
        <v>1504.03911</v>
      </c>
      <c r="BJ88" s="43">
        <f t="shared" si="68"/>
        <v>1569.058574</v>
      </c>
      <c r="BK88" s="43">
        <f t="shared" si="68"/>
        <v>1635.531165</v>
      </c>
      <c r="BL88" s="43">
        <f t="shared" si="68"/>
        <v>1703.512913</v>
      </c>
      <c r="BM88" s="43">
        <f t="shared" si="68"/>
        <v>1773.061217</v>
      </c>
      <c r="BN88" s="43">
        <f t="shared" si="68"/>
        <v>1844.234898</v>
      </c>
    </row>
    <row r="89" ht="14.25" customHeight="1">
      <c r="C89" s="13" t="s">
        <v>312</v>
      </c>
      <c r="G89" s="169">
        <f t="array" ref="G89">+INDEX(Assumptions!$L$46:$L$49,MATCH(Assumptions!$E$47,Assumptions!$E$46:$E$49,0))/12</f>
        <v>208.3333333</v>
      </c>
      <c r="H89" s="169">
        <f t="array" ref="H89">+INDEX(Assumptions!$L$46:$L$49,MATCH(Assumptions!$E$47,Assumptions!$E$46:$E$49,0))/12</f>
        <v>208.3333333</v>
      </c>
      <c r="I89" s="169">
        <f t="array" ref="I89">+INDEX(Assumptions!$L$46:$L$49,MATCH(Assumptions!$E$47,Assumptions!$E$46:$E$49,0))/12</f>
        <v>208.3333333</v>
      </c>
      <c r="J89" s="169">
        <f t="array" ref="J89">+INDEX(Assumptions!$L$46:$L$49,MATCH(Assumptions!$E$47,Assumptions!$E$46:$E$49,0))/12</f>
        <v>208.3333333</v>
      </c>
      <c r="K89" s="169">
        <f t="array" ref="K89">+INDEX(Assumptions!$L$46:$L$49,MATCH(Assumptions!$E$47,Assumptions!$E$46:$E$49,0))/12</f>
        <v>208.3333333</v>
      </c>
      <c r="L89" s="169">
        <f t="array" ref="L89">+INDEX(Assumptions!$L$46:$L$49,MATCH(Assumptions!$E$47,Assumptions!$E$46:$E$49,0))/12</f>
        <v>208.3333333</v>
      </c>
      <c r="M89" s="169">
        <f t="array" ref="M89">+INDEX(Assumptions!$L$46:$L$49,MATCH(Assumptions!$E$47,Assumptions!$E$46:$E$49,0))/12</f>
        <v>208.3333333</v>
      </c>
      <c r="N89" s="169">
        <f t="array" ref="N89">+INDEX(Assumptions!$L$46:$L$49,MATCH(Assumptions!$E$47,Assumptions!$E$46:$E$49,0))/12</f>
        <v>208.3333333</v>
      </c>
      <c r="O89" s="169">
        <f t="array" ref="O89">+INDEX(Assumptions!$L$46:$L$49,MATCH(Assumptions!$E$47,Assumptions!$E$46:$E$49,0))/12</f>
        <v>208.3333333</v>
      </c>
      <c r="P89" s="169">
        <f t="array" ref="P89">+INDEX(Assumptions!$L$46:$L$49,MATCH(Assumptions!$E$47,Assumptions!$E$46:$E$49,0))/12</f>
        <v>208.3333333</v>
      </c>
      <c r="Q89" s="169">
        <f t="array" ref="Q89">+INDEX(Assumptions!$L$46:$L$49,MATCH(Assumptions!$E$47,Assumptions!$E$46:$E$49,0))/12</f>
        <v>208.3333333</v>
      </c>
      <c r="R89" s="169">
        <f t="array" ref="R89">+INDEX(Assumptions!$L$46:$L$49,MATCH(Assumptions!$E$47,Assumptions!$E$46:$E$49,0))/12</f>
        <v>208.3333333</v>
      </c>
      <c r="S89" s="169">
        <f t="array" ref="S89">+INDEX(Assumptions!$L$46:$L$49,MATCH(Assumptions!$E$47,Assumptions!$E$46:$E$49,0))/12</f>
        <v>208.3333333</v>
      </c>
      <c r="T89" s="169">
        <f t="array" ref="T89">+INDEX(Assumptions!$L$46:$L$49,MATCH(Assumptions!$E$47,Assumptions!$E$46:$E$49,0))/12</f>
        <v>208.3333333</v>
      </c>
      <c r="U89" s="169">
        <f t="array" ref="U89">+INDEX(Assumptions!$L$46:$L$49,MATCH(Assumptions!$E$47,Assumptions!$E$46:$E$49,0))/12</f>
        <v>208.3333333</v>
      </c>
      <c r="V89" s="169">
        <f t="array" ref="V89">+INDEX(Assumptions!$L$46:$L$49,MATCH(Assumptions!$E$47,Assumptions!$E$46:$E$49,0))/12</f>
        <v>208.3333333</v>
      </c>
      <c r="W89" s="169">
        <f t="array" ref="W89">+INDEX(Assumptions!$L$46:$L$49,MATCH(Assumptions!$E$47,Assumptions!$E$46:$E$49,0))/12</f>
        <v>208.3333333</v>
      </c>
      <c r="X89" s="169">
        <f t="array" ref="X89">+INDEX(Assumptions!$L$46:$L$49,MATCH(Assumptions!$E$47,Assumptions!$E$46:$E$49,0))/12</f>
        <v>208.3333333</v>
      </c>
      <c r="Y89" s="169">
        <f t="array" ref="Y89">+INDEX(Assumptions!$L$46:$L$49,MATCH(Assumptions!$E$47,Assumptions!$E$46:$E$49,0))/12</f>
        <v>208.3333333</v>
      </c>
      <c r="Z89" s="169">
        <f t="array" ref="Z89">+INDEX(Assumptions!$L$46:$L$49,MATCH(Assumptions!$E$47,Assumptions!$E$46:$E$49,0))/12</f>
        <v>208.3333333</v>
      </c>
      <c r="AA89" s="169">
        <f t="array" ref="AA89">+INDEX(Assumptions!$L$46:$L$49,MATCH(Assumptions!$E$47,Assumptions!$E$46:$E$49,0))/12</f>
        <v>208.3333333</v>
      </c>
      <c r="AB89" s="169">
        <f t="array" ref="AB89">+INDEX(Assumptions!$L$46:$L$49,MATCH(Assumptions!$E$47,Assumptions!$E$46:$E$49,0))/12</f>
        <v>208.3333333</v>
      </c>
      <c r="AC89" s="169">
        <f t="array" ref="AC89">+INDEX(Assumptions!$L$46:$L$49,MATCH(Assumptions!$E$47,Assumptions!$E$46:$E$49,0))/12</f>
        <v>208.3333333</v>
      </c>
      <c r="AD89" s="169">
        <f t="array" ref="AD89">+INDEX(Assumptions!$L$46:$L$49,MATCH(Assumptions!$E$47,Assumptions!$E$46:$E$49,0))/12</f>
        <v>208.3333333</v>
      </c>
      <c r="AE89" s="169">
        <f t="array" ref="AE89">+INDEX(Assumptions!$L$46:$L$49,MATCH(Assumptions!$E$47,Assumptions!$E$46:$E$49,0))/12</f>
        <v>208.3333333</v>
      </c>
      <c r="AF89" s="169">
        <f t="array" ref="AF89">+INDEX(Assumptions!$L$46:$L$49,MATCH(Assumptions!$E$47,Assumptions!$E$46:$E$49,0))/12</f>
        <v>208.3333333</v>
      </c>
      <c r="AG89" s="169">
        <f t="array" ref="AG89">+INDEX(Assumptions!$L$46:$L$49,MATCH(Assumptions!$E$47,Assumptions!$E$46:$E$49,0))/12</f>
        <v>208.3333333</v>
      </c>
      <c r="AH89" s="169">
        <f t="array" ref="AH89">+INDEX(Assumptions!$L$46:$L$49,MATCH(Assumptions!$E$47,Assumptions!$E$46:$E$49,0))/12</f>
        <v>208.3333333</v>
      </c>
      <c r="AI89" s="169">
        <f t="array" ref="AI89">+INDEX(Assumptions!$L$46:$L$49,MATCH(Assumptions!$E$47,Assumptions!$E$46:$E$49,0))/12</f>
        <v>208.3333333</v>
      </c>
      <c r="AJ89" s="169">
        <f t="array" ref="AJ89">+INDEX(Assumptions!$L$46:$L$49,MATCH(Assumptions!$E$47,Assumptions!$E$46:$E$49,0))/12</f>
        <v>208.3333333</v>
      </c>
      <c r="AK89" s="169">
        <f t="array" ref="AK89">+INDEX(Assumptions!$L$46:$L$49,MATCH(Assumptions!$E$47,Assumptions!$E$46:$E$49,0))/12</f>
        <v>208.3333333</v>
      </c>
      <c r="AL89" s="169">
        <f t="array" ref="AL89">+INDEX(Assumptions!$L$46:$L$49,MATCH(Assumptions!$E$47,Assumptions!$E$46:$E$49,0))/12</f>
        <v>208.3333333</v>
      </c>
      <c r="AM89" s="169">
        <f t="array" ref="AM89">+INDEX(Assumptions!$L$46:$L$49,MATCH(Assumptions!$E$47,Assumptions!$E$46:$E$49,0))/12</f>
        <v>208.3333333</v>
      </c>
      <c r="AN89" s="169">
        <f t="array" ref="AN89">+INDEX(Assumptions!$L$46:$L$49,MATCH(Assumptions!$E$47,Assumptions!$E$46:$E$49,0))/12</f>
        <v>208.3333333</v>
      </c>
      <c r="AO89" s="169">
        <f t="array" ref="AO89">+INDEX(Assumptions!$L$46:$L$49,MATCH(Assumptions!$E$47,Assumptions!$E$46:$E$49,0))/12</f>
        <v>208.3333333</v>
      </c>
      <c r="AP89" s="169">
        <f t="array" ref="AP89">+INDEX(Assumptions!$L$46:$L$49,MATCH(Assumptions!$E$47,Assumptions!$E$46:$E$49,0))/12</f>
        <v>208.3333333</v>
      </c>
      <c r="AQ89" s="169">
        <f t="array" ref="AQ89">+INDEX(Assumptions!$L$46:$L$49,MATCH(Assumptions!$E$47,Assumptions!$E$46:$E$49,0))/12</f>
        <v>208.3333333</v>
      </c>
      <c r="AR89" s="169">
        <f t="array" ref="AR89">+INDEX(Assumptions!$L$46:$L$49,MATCH(Assumptions!$E$47,Assumptions!$E$46:$E$49,0))/12</f>
        <v>208.3333333</v>
      </c>
      <c r="AS89" s="169">
        <f t="array" ref="AS89">+INDEX(Assumptions!$L$46:$L$49,MATCH(Assumptions!$E$47,Assumptions!$E$46:$E$49,0))/12</f>
        <v>208.3333333</v>
      </c>
      <c r="AT89" s="169">
        <f t="array" ref="AT89">+INDEX(Assumptions!$L$46:$L$49,MATCH(Assumptions!$E$47,Assumptions!$E$46:$E$49,0))/12</f>
        <v>208.3333333</v>
      </c>
      <c r="AU89" s="169">
        <f t="array" ref="AU89">+INDEX(Assumptions!$L$46:$L$49,MATCH(Assumptions!$E$47,Assumptions!$E$46:$E$49,0))/12</f>
        <v>208.3333333</v>
      </c>
      <c r="AV89" s="169">
        <f t="array" ref="AV89">+INDEX(Assumptions!$L$46:$L$49,MATCH(Assumptions!$E$47,Assumptions!$E$46:$E$49,0))/12</f>
        <v>208.3333333</v>
      </c>
      <c r="AW89" s="169">
        <f t="array" ref="AW89">+INDEX(Assumptions!$L$46:$L$49,MATCH(Assumptions!$E$47,Assumptions!$E$46:$E$49,0))/12</f>
        <v>208.3333333</v>
      </c>
      <c r="AX89" s="169">
        <f t="array" ref="AX89">+INDEX(Assumptions!$L$46:$L$49,MATCH(Assumptions!$E$47,Assumptions!$E$46:$E$49,0))/12</f>
        <v>208.3333333</v>
      </c>
      <c r="AY89" s="169">
        <f t="array" ref="AY89">+INDEX(Assumptions!$L$46:$L$49,MATCH(Assumptions!$E$47,Assumptions!$E$46:$E$49,0))/12</f>
        <v>208.3333333</v>
      </c>
      <c r="AZ89" s="169">
        <f t="array" ref="AZ89">+INDEX(Assumptions!$L$46:$L$49,MATCH(Assumptions!$E$47,Assumptions!$E$46:$E$49,0))/12</f>
        <v>208.3333333</v>
      </c>
      <c r="BA89" s="169">
        <f t="array" ref="BA89">+INDEX(Assumptions!$L$46:$L$49,MATCH(Assumptions!$E$47,Assumptions!$E$46:$E$49,0))/12</f>
        <v>208.3333333</v>
      </c>
      <c r="BB89" s="169">
        <f t="array" ref="BB89">+INDEX(Assumptions!$L$46:$L$49,MATCH(Assumptions!$E$47,Assumptions!$E$46:$E$49,0))/12</f>
        <v>208.3333333</v>
      </c>
      <c r="BC89" s="169">
        <f t="array" ref="BC89">+INDEX(Assumptions!$L$46:$L$49,MATCH(Assumptions!$E$47,Assumptions!$E$46:$E$49,0))/12</f>
        <v>208.3333333</v>
      </c>
      <c r="BD89" s="169">
        <f t="array" ref="BD89">+INDEX(Assumptions!$L$46:$L$49,MATCH(Assumptions!$E$47,Assumptions!$E$46:$E$49,0))/12</f>
        <v>208.3333333</v>
      </c>
      <c r="BE89" s="169">
        <f t="array" ref="BE89">+INDEX(Assumptions!$L$46:$L$49,MATCH(Assumptions!$E$47,Assumptions!$E$46:$E$49,0))/12</f>
        <v>208.3333333</v>
      </c>
      <c r="BF89" s="169">
        <f t="array" ref="BF89">+INDEX(Assumptions!$L$46:$L$49,MATCH(Assumptions!$E$47,Assumptions!$E$46:$E$49,0))/12</f>
        <v>208.3333333</v>
      </c>
      <c r="BG89" s="169">
        <f t="array" ref="BG89">+INDEX(Assumptions!$L$46:$L$49,MATCH(Assumptions!$E$47,Assumptions!$E$46:$E$49,0))/12</f>
        <v>208.3333333</v>
      </c>
      <c r="BH89" s="169">
        <f t="array" ref="BH89">+INDEX(Assumptions!$L$46:$L$49,MATCH(Assumptions!$E$47,Assumptions!$E$46:$E$49,0))/12</f>
        <v>208.3333333</v>
      </c>
      <c r="BI89" s="169">
        <f t="array" ref="BI89">+INDEX(Assumptions!$L$46:$L$49,MATCH(Assumptions!$E$47,Assumptions!$E$46:$E$49,0))/12</f>
        <v>208.3333333</v>
      </c>
      <c r="BJ89" s="169">
        <f t="array" ref="BJ89">+INDEX(Assumptions!$L$46:$L$49,MATCH(Assumptions!$E$47,Assumptions!$E$46:$E$49,0))/12</f>
        <v>208.3333333</v>
      </c>
      <c r="BK89" s="169">
        <f t="array" ref="BK89">+INDEX(Assumptions!$L$46:$L$49,MATCH(Assumptions!$E$47,Assumptions!$E$46:$E$49,0))/12</f>
        <v>208.3333333</v>
      </c>
      <c r="BL89" s="169">
        <f t="array" ref="BL89">+INDEX(Assumptions!$L$46:$L$49,MATCH(Assumptions!$E$47,Assumptions!$E$46:$E$49,0))/12</f>
        <v>208.3333333</v>
      </c>
      <c r="BM89" s="169">
        <f t="array" ref="BM89">+INDEX(Assumptions!$L$46:$L$49,MATCH(Assumptions!$E$47,Assumptions!$E$46:$E$49,0))/12</f>
        <v>208.3333333</v>
      </c>
      <c r="BN89" s="169">
        <f t="array" ref="BN89">+INDEX(Assumptions!$L$46:$L$49,MATCH(Assumptions!$E$47,Assumptions!$E$46:$E$49,0))/12</f>
        <v>208.3333333</v>
      </c>
    </row>
    <row r="90" ht="14.25" customHeight="1">
      <c r="C90" s="13" t="s">
        <v>313</v>
      </c>
      <c r="G90" s="57">
        <f t="shared" ref="G90:BN90" si="69">+G88*G89</f>
        <v>833.3333333</v>
      </c>
      <c r="H90" s="57">
        <f t="shared" si="69"/>
        <v>1715.277778</v>
      </c>
      <c r="I90" s="57">
        <f t="shared" si="69"/>
        <v>2652.141204</v>
      </c>
      <c r="J90" s="57">
        <f t="shared" si="69"/>
        <v>3650.801987</v>
      </c>
      <c r="K90" s="57">
        <f t="shared" si="69"/>
        <v>4718.768571</v>
      </c>
      <c r="L90" s="57">
        <f t="shared" si="69"/>
        <v>5864.24488</v>
      </c>
      <c r="M90" s="57">
        <f t="shared" si="69"/>
        <v>7096.202177</v>
      </c>
      <c r="N90" s="57">
        <f t="shared" si="69"/>
        <v>8424.458003</v>
      </c>
      <c r="O90" s="57">
        <f t="shared" si="69"/>
        <v>9859.762928</v>
      </c>
      <c r="P90" s="57">
        <f t="shared" si="69"/>
        <v>11413.89588</v>
      </c>
      <c r="Q90" s="57">
        <f t="shared" si="69"/>
        <v>13099.76894</v>
      </c>
      <c r="R90" s="57">
        <f t="shared" si="69"/>
        <v>14931.54249</v>
      </c>
      <c r="S90" s="57">
        <f t="shared" si="69"/>
        <v>16926.63953</v>
      </c>
      <c r="T90" s="57">
        <f t="shared" si="69"/>
        <v>19051.32282</v>
      </c>
      <c r="U90" s="57">
        <f t="shared" si="69"/>
        <v>21317.08508</v>
      </c>
      <c r="V90" s="57">
        <f t="shared" si="69"/>
        <v>23736.29619</v>
      </c>
      <c r="W90" s="57">
        <f t="shared" si="69"/>
        <v>26322.27504</v>
      </c>
      <c r="X90" s="57">
        <f t="shared" si="69"/>
        <v>29089.36687</v>
      </c>
      <c r="Y90" s="57">
        <f t="shared" si="69"/>
        <v>32053.02694</v>
      </c>
      <c r="Z90" s="57">
        <f t="shared" si="69"/>
        <v>35229.91065</v>
      </c>
      <c r="AA90" s="57">
        <f t="shared" si="69"/>
        <v>38637.97101</v>
      </c>
      <c r="AB90" s="57">
        <f t="shared" si="69"/>
        <v>42296.56366</v>
      </c>
      <c r="AC90" s="57">
        <f t="shared" si="69"/>
        <v>46226.56041</v>
      </c>
      <c r="AD90" s="57">
        <f t="shared" si="69"/>
        <v>50450.47172</v>
      </c>
      <c r="AE90" s="57">
        <f t="shared" si="69"/>
        <v>54993.10029</v>
      </c>
      <c r="AF90" s="57">
        <f t="shared" si="69"/>
        <v>59695.52346</v>
      </c>
      <c r="AG90" s="57">
        <f t="shared" si="69"/>
        <v>64567.97552</v>
      </c>
      <c r="AH90" s="57">
        <f t="shared" si="69"/>
        <v>69621.12765</v>
      </c>
      <c r="AI90" s="57">
        <f t="shared" si="69"/>
        <v>74866.11228</v>
      </c>
      <c r="AJ90" s="57">
        <f t="shared" si="69"/>
        <v>80314.54853</v>
      </c>
      <c r="AK90" s="57">
        <f t="shared" si="69"/>
        <v>85978.5689</v>
      </c>
      <c r="AL90" s="57">
        <f t="shared" si="69"/>
        <v>91870.8472</v>
      </c>
      <c r="AM90" s="57">
        <f t="shared" si="69"/>
        <v>98004.62774</v>
      </c>
      <c r="AN90" s="57">
        <f t="shared" si="69"/>
        <v>104393.756</v>
      </c>
      <c r="AO90" s="57">
        <f t="shared" si="69"/>
        <v>111052.7109</v>
      </c>
      <c r="AP90" s="57">
        <f t="shared" si="69"/>
        <v>117996.6379</v>
      </c>
      <c r="AQ90" s="57">
        <f t="shared" si="69"/>
        <v>125572.0412</v>
      </c>
      <c r="AR90" s="57">
        <f t="shared" si="69"/>
        <v>133367.1741</v>
      </c>
      <c r="AS90" s="57">
        <f t="shared" si="69"/>
        <v>141393.255</v>
      </c>
      <c r="AT90" s="57">
        <f t="shared" si="69"/>
        <v>149661.8802</v>
      </c>
      <c r="AU90" s="57">
        <f t="shared" si="69"/>
        <v>158185.0409</v>
      </c>
      <c r="AV90" s="57">
        <f t="shared" si="69"/>
        <v>166975.1414</v>
      </c>
      <c r="AW90" s="57">
        <f t="shared" si="69"/>
        <v>176045.0172</v>
      </c>
      <c r="AX90" s="57">
        <f t="shared" si="69"/>
        <v>185407.9543</v>
      </c>
      <c r="AY90" s="57">
        <f t="shared" si="69"/>
        <v>195077.7091</v>
      </c>
      <c r="AZ90" s="57">
        <f t="shared" si="69"/>
        <v>205068.5289</v>
      </c>
      <c r="BA90" s="57">
        <f t="shared" si="69"/>
        <v>215395.1732</v>
      </c>
      <c r="BB90" s="57">
        <f t="shared" si="69"/>
        <v>226072.9361</v>
      </c>
      <c r="BC90" s="57">
        <f t="shared" si="69"/>
        <v>237804.4064</v>
      </c>
      <c r="BD90" s="57">
        <f t="shared" si="69"/>
        <v>249764.0889</v>
      </c>
      <c r="BE90" s="57">
        <f t="shared" si="69"/>
        <v>261961.923</v>
      </c>
      <c r="BF90" s="57">
        <f t="shared" si="69"/>
        <v>274408.0694</v>
      </c>
      <c r="BG90" s="57">
        <f t="shared" si="69"/>
        <v>287112.918</v>
      </c>
      <c r="BH90" s="57">
        <f t="shared" si="69"/>
        <v>300087.0968</v>
      </c>
      <c r="BI90" s="57">
        <f t="shared" si="69"/>
        <v>313341.4813</v>
      </c>
      <c r="BJ90" s="57">
        <f t="shared" si="69"/>
        <v>326887.203</v>
      </c>
      <c r="BK90" s="57">
        <f t="shared" si="69"/>
        <v>340735.6594</v>
      </c>
      <c r="BL90" s="57">
        <f t="shared" si="69"/>
        <v>354898.5235</v>
      </c>
      <c r="BM90" s="57">
        <f t="shared" si="69"/>
        <v>369387.7536</v>
      </c>
      <c r="BN90" s="57">
        <f t="shared" si="69"/>
        <v>384215.6038</v>
      </c>
    </row>
    <row r="91" ht="14.25" customHeight="1"/>
    <row r="92" ht="14.25" customHeight="1">
      <c r="C92" s="13" t="s">
        <v>306</v>
      </c>
    </row>
    <row r="93" ht="14.25" customHeight="1">
      <c r="D93" s="13" t="s">
        <v>63</v>
      </c>
      <c r="G93" s="48">
        <f>+Assumptions!$L$42</f>
        <v>0.05</v>
      </c>
      <c r="H93" s="48">
        <f>+Assumptions!$L$42</f>
        <v>0.05</v>
      </c>
      <c r="I93" s="48">
        <f>+Assumptions!$L$42</f>
        <v>0.05</v>
      </c>
      <c r="J93" s="48">
        <f>+Assumptions!$L$42</f>
        <v>0.05</v>
      </c>
      <c r="K93" s="48">
        <f>+Assumptions!$L$42</f>
        <v>0.05</v>
      </c>
      <c r="L93" s="48">
        <f>+Assumptions!$L$42</f>
        <v>0.05</v>
      </c>
      <c r="M93" s="48">
        <f>+Assumptions!$L$42</f>
        <v>0.05</v>
      </c>
      <c r="N93" s="48">
        <f>+Assumptions!$L$42</f>
        <v>0.05</v>
      </c>
      <c r="O93" s="48">
        <f>+Assumptions!$L$42</f>
        <v>0.05</v>
      </c>
      <c r="P93" s="48">
        <f>+Assumptions!$L$42</f>
        <v>0.05</v>
      </c>
      <c r="Q93" s="48">
        <f>+Assumptions!$L$42</f>
        <v>0.05</v>
      </c>
      <c r="R93" s="48">
        <f>+Assumptions!$L$42</f>
        <v>0.05</v>
      </c>
      <c r="S93" s="48">
        <f>+Assumptions!$L$42</f>
        <v>0.05</v>
      </c>
      <c r="T93" s="48">
        <f>+Assumptions!$L$42</f>
        <v>0.05</v>
      </c>
      <c r="U93" s="48">
        <f>+Assumptions!$L$42</f>
        <v>0.05</v>
      </c>
      <c r="V93" s="48">
        <f>+Assumptions!$L$42</f>
        <v>0.05</v>
      </c>
      <c r="W93" s="48">
        <f>+Assumptions!$L$42</f>
        <v>0.05</v>
      </c>
      <c r="X93" s="48">
        <f>+Assumptions!$L$42</f>
        <v>0.05</v>
      </c>
      <c r="Y93" s="48">
        <f>+Assumptions!$L$42</f>
        <v>0.05</v>
      </c>
      <c r="Z93" s="48">
        <f>+Assumptions!$L$42</f>
        <v>0.05</v>
      </c>
      <c r="AA93" s="48">
        <f>+Assumptions!$L$42</f>
        <v>0.05</v>
      </c>
      <c r="AB93" s="48">
        <f>+Assumptions!$L$42</f>
        <v>0.05</v>
      </c>
      <c r="AC93" s="48">
        <f>+Assumptions!$L$42</f>
        <v>0.05</v>
      </c>
      <c r="AD93" s="48">
        <f>+Assumptions!$L$42</f>
        <v>0.05</v>
      </c>
      <c r="AE93" s="48">
        <f>+Assumptions!$L$42</f>
        <v>0.05</v>
      </c>
      <c r="AF93" s="48">
        <f>+Assumptions!$L$42</f>
        <v>0.05</v>
      </c>
      <c r="AG93" s="48">
        <f>+Assumptions!$L$42</f>
        <v>0.05</v>
      </c>
      <c r="AH93" s="48">
        <f>+Assumptions!$L$42</f>
        <v>0.05</v>
      </c>
      <c r="AI93" s="48">
        <f>+Assumptions!$L$42</f>
        <v>0.05</v>
      </c>
      <c r="AJ93" s="48">
        <f>+Assumptions!$L$42</f>
        <v>0.05</v>
      </c>
      <c r="AK93" s="48">
        <f>+Assumptions!$L$42</f>
        <v>0.05</v>
      </c>
      <c r="AL93" s="48">
        <f>+Assumptions!$L$42</f>
        <v>0.05</v>
      </c>
      <c r="AM93" s="48">
        <f>+Assumptions!$L$42</f>
        <v>0.05</v>
      </c>
      <c r="AN93" s="48">
        <f>+Assumptions!$L$42</f>
        <v>0.05</v>
      </c>
      <c r="AO93" s="48">
        <f>+Assumptions!$L$42</f>
        <v>0.05</v>
      </c>
      <c r="AP93" s="48">
        <f>+Assumptions!$L$42</f>
        <v>0.05</v>
      </c>
      <c r="AQ93" s="48">
        <f>+Assumptions!$L$42</f>
        <v>0.05</v>
      </c>
      <c r="AR93" s="48">
        <f>+Assumptions!$L$42</f>
        <v>0.05</v>
      </c>
      <c r="AS93" s="48">
        <f>+Assumptions!$L$42</f>
        <v>0.05</v>
      </c>
      <c r="AT93" s="48">
        <f>+Assumptions!$L$42</f>
        <v>0.05</v>
      </c>
      <c r="AU93" s="48">
        <f>+Assumptions!$L$42</f>
        <v>0.05</v>
      </c>
      <c r="AV93" s="48">
        <f>+Assumptions!$L$42</f>
        <v>0.05</v>
      </c>
      <c r="AW93" s="48">
        <f>+Assumptions!$L$42</f>
        <v>0.05</v>
      </c>
      <c r="AX93" s="48">
        <f>+Assumptions!$L$42</f>
        <v>0.05</v>
      </c>
      <c r="AY93" s="48">
        <f>+Assumptions!$L$42</f>
        <v>0.05</v>
      </c>
      <c r="AZ93" s="48">
        <f>+Assumptions!$L$42</f>
        <v>0.05</v>
      </c>
      <c r="BA93" s="48">
        <f>+Assumptions!$L$42</f>
        <v>0.05</v>
      </c>
      <c r="BB93" s="48">
        <f>+Assumptions!$L$42</f>
        <v>0.05</v>
      </c>
      <c r="BC93" s="48">
        <f>+Assumptions!$L$42</f>
        <v>0.05</v>
      </c>
      <c r="BD93" s="48">
        <f>+Assumptions!$L$42</f>
        <v>0.05</v>
      </c>
      <c r="BE93" s="48">
        <f>+Assumptions!$L$42</f>
        <v>0.05</v>
      </c>
      <c r="BF93" s="48">
        <f>+Assumptions!$L$42</f>
        <v>0.05</v>
      </c>
      <c r="BG93" s="48">
        <f>+Assumptions!$L$42</f>
        <v>0.05</v>
      </c>
      <c r="BH93" s="48">
        <f>+Assumptions!$L$42</f>
        <v>0.05</v>
      </c>
      <c r="BI93" s="48">
        <f>+Assumptions!$L$42</f>
        <v>0.05</v>
      </c>
      <c r="BJ93" s="48">
        <f>+Assumptions!$L$42</f>
        <v>0.05</v>
      </c>
      <c r="BK93" s="48">
        <f>+Assumptions!$L$42</f>
        <v>0.05</v>
      </c>
      <c r="BL93" s="48">
        <f>+Assumptions!$L$42</f>
        <v>0.05</v>
      </c>
      <c r="BM93" s="48">
        <f>+Assumptions!$L$42</f>
        <v>0.05</v>
      </c>
      <c r="BN93" s="48">
        <f>+Assumptions!$L$42</f>
        <v>0.05</v>
      </c>
    </row>
    <row r="94" ht="14.25" customHeight="1">
      <c r="D94" s="13" t="s">
        <v>310</v>
      </c>
      <c r="G94" s="48">
        <f t="array" ref="G94">+INDEX(Assumptions!$L$95:$L$99,MATCH(G$4,Assumptions!$E$95:$E$99))/12</f>
        <v>0.04166666667</v>
      </c>
      <c r="H94" s="48">
        <f t="array" ref="H94">+INDEX(Assumptions!$L$95:$L$99,MATCH(H$4,Assumptions!$E$95:$E$99))/12</f>
        <v>0.04166666667</v>
      </c>
      <c r="I94" s="48">
        <f t="array" ref="I94">+INDEX(Assumptions!$L$95:$L$99,MATCH(I$4,Assumptions!$E$95:$E$99))/12</f>
        <v>0.04166666667</v>
      </c>
      <c r="J94" s="48">
        <f t="array" ref="J94">+INDEX(Assumptions!$L$95:$L$99,MATCH(J$4,Assumptions!$E$95:$E$99))/12</f>
        <v>0.04166666667</v>
      </c>
      <c r="K94" s="48">
        <f t="array" ref="K94">+INDEX(Assumptions!$L$95:$L$99,MATCH(K$4,Assumptions!$E$95:$E$99))/12</f>
        <v>0.04166666667</v>
      </c>
      <c r="L94" s="48">
        <f t="array" ref="L94">+INDEX(Assumptions!$L$95:$L$99,MATCH(L$4,Assumptions!$E$95:$E$99))/12</f>
        <v>0.04166666667</v>
      </c>
      <c r="M94" s="48">
        <f t="array" ref="M94">+INDEX(Assumptions!$L$95:$L$99,MATCH(M$4,Assumptions!$E$95:$E$99))/12</f>
        <v>0.04166666667</v>
      </c>
      <c r="N94" s="48">
        <f t="array" ref="N94">+INDEX(Assumptions!$L$95:$L$99,MATCH(N$4,Assumptions!$E$95:$E$99))/12</f>
        <v>0.04166666667</v>
      </c>
      <c r="O94" s="48">
        <f t="array" ref="O94">+INDEX(Assumptions!$L$95:$L$99,MATCH(O$4,Assumptions!$E$95:$E$99))/12</f>
        <v>0.04166666667</v>
      </c>
      <c r="P94" s="48">
        <f t="array" ref="P94">+INDEX(Assumptions!$L$95:$L$99,MATCH(P$4,Assumptions!$E$95:$E$99))/12</f>
        <v>0.04166666667</v>
      </c>
      <c r="Q94" s="48">
        <f t="array" ref="Q94">+INDEX(Assumptions!$L$95:$L$99,MATCH(Q$4,Assumptions!$E$95:$E$99))/12</f>
        <v>0.04166666667</v>
      </c>
      <c r="R94" s="48">
        <f t="array" ref="R94">+INDEX(Assumptions!$L$95:$L$99,MATCH(R$4,Assumptions!$E$95:$E$99))/12</f>
        <v>0.04166666667</v>
      </c>
      <c r="S94" s="48">
        <f t="array" ref="S94">+INDEX(Assumptions!$L$95:$L$99,MATCH(S$4,Assumptions!$E$95:$E$99))/12</f>
        <v>0.0375</v>
      </c>
      <c r="T94" s="48">
        <f t="array" ref="T94">+INDEX(Assumptions!$L$95:$L$99,MATCH(T$4,Assumptions!$E$95:$E$99))/12</f>
        <v>0.0375</v>
      </c>
      <c r="U94" s="48">
        <f t="array" ref="U94">+INDEX(Assumptions!$L$95:$L$99,MATCH(U$4,Assumptions!$E$95:$E$99))/12</f>
        <v>0.0375</v>
      </c>
      <c r="V94" s="48">
        <f t="array" ref="V94">+INDEX(Assumptions!$L$95:$L$99,MATCH(V$4,Assumptions!$E$95:$E$99))/12</f>
        <v>0.0375</v>
      </c>
      <c r="W94" s="48">
        <f t="array" ref="W94">+INDEX(Assumptions!$L$95:$L$99,MATCH(W$4,Assumptions!$E$95:$E$99))/12</f>
        <v>0.0375</v>
      </c>
      <c r="X94" s="48">
        <f t="array" ref="X94">+INDEX(Assumptions!$L$95:$L$99,MATCH(X$4,Assumptions!$E$95:$E$99))/12</f>
        <v>0.0375</v>
      </c>
      <c r="Y94" s="48">
        <f t="array" ref="Y94">+INDEX(Assumptions!$L$95:$L$99,MATCH(Y$4,Assumptions!$E$95:$E$99))/12</f>
        <v>0.0375</v>
      </c>
      <c r="Z94" s="48">
        <f t="array" ref="Z94">+INDEX(Assumptions!$L$95:$L$99,MATCH(Z$4,Assumptions!$E$95:$E$99))/12</f>
        <v>0.0375</v>
      </c>
      <c r="AA94" s="48">
        <f t="array" ref="AA94">+INDEX(Assumptions!$L$95:$L$99,MATCH(AA$4,Assumptions!$E$95:$E$99))/12</f>
        <v>0.0375</v>
      </c>
      <c r="AB94" s="48">
        <f t="array" ref="AB94">+INDEX(Assumptions!$L$95:$L$99,MATCH(AB$4,Assumptions!$E$95:$E$99))/12</f>
        <v>0.0375</v>
      </c>
      <c r="AC94" s="48">
        <f t="array" ref="AC94">+INDEX(Assumptions!$L$95:$L$99,MATCH(AC$4,Assumptions!$E$95:$E$99))/12</f>
        <v>0.0375</v>
      </c>
      <c r="AD94" s="48">
        <f t="array" ref="AD94">+INDEX(Assumptions!$L$95:$L$99,MATCH(AD$4,Assumptions!$E$95:$E$99))/12</f>
        <v>0.0375</v>
      </c>
      <c r="AE94" s="48">
        <f t="array" ref="AE94">+INDEX(Assumptions!$L$95:$L$99,MATCH(AE$4,Assumptions!$E$95:$E$99))/12</f>
        <v>0.03333333333</v>
      </c>
      <c r="AF94" s="48">
        <f t="array" ref="AF94">+INDEX(Assumptions!$L$95:$L$99,MATCH(AF$4,Assumptions!$E$95:$E$99))/12</f>
        <v>0.03333333333</v>
      </c>
      <c r="AG94" s="48">
        <f t="array" ref="AG94">+INDEX(Assumptions!$L$95:$L$99,MATCH(AG$4,Assumptions!$E$95:$E$99))/12</f>
        <v>0.03333333333</v>
      </c>
      <c r="AH94" s="48">
        <f t="array" ref="AH94">+INDEX(Assumptions!$L$95:$L$99,MATCH(AH$4,Assumptions!$E$95:$E$99))/12</f>
        <v>0.03333333333</v>
      </c>
      <c r="AI94" s="48">
        <f t="array" ref="AI94">+INDEX(Assumptions!$L$95:$L$99,MATCH(AI$4,Assumptions!$E$95:$E$99))/12</f>
        <v>0.03333333333</v>
      </c>
      <c r="AJ94" s="48">
        <f t="array" ref="AJ94">+INDEX(Assumptions!$L$95:$L$99,MATCH(AJ$4,Assumptions!$E$95:$E$99))/12</f>
        <v>0.03333333333</v>
      </c>
      <c r="AK94" s="48">
        <f t="array" ref="AK94">+INDEX(Assumptions!$L$95:$L$99,MATCH(AK$4,Assumptions!$E$95:$E$99))/12</f>
        <v>0.03333333333</v>
      </c>
      <c r="AL94" s="48">
        <f t="array" ref="AL94">+INDEX(Assumptions!$L$95:$L$99,MATCH(AL$4,Assumptions!$E$95:$E$99))/12</f>
        <v>0.03333333333</v>
      </c>
      <c r="AM94" s="48">
        <f t="array" ref="AM94">+INDEX(Assumptions!$L$95:$L$99,MATCH(AM$4,Assumptions!$E$95:$E$99))/12</f>
        <v>0.03333333333</v>
      </c>
      <c r="AN94" s="48">
        <f t="array" ref="AN94">+INDEX(Assumptions!$L$95:$L$99,MATCH(AN$4,Assumptions!$E$95:$E$99))/12</f>
        <v>0.03333333333</v>
      </c>
      <c r="AO94" s="48">
        <f t="array" ref="AO94">+INDEX(Assumptions!$L$95:$L$99,MATCH(AO$4,Assumptions!$E$95:$E$99))/12</f>
        <v>0.03333333333</v>
      </c>
      <c r="AP94" s="48">
        <f t="array" ref="AP94">+INDEX(Assumptions!$L$95:$L$99,MATCH(AP$4,Assumptions!$E$95:$E$99))/12</f>
        <v>0.03333333333</v>
      </c>
      <c r="AQ94" s="48">
        <f t="array" ref="AQ94">+INDEX(Assumptions!$L$95:$L$99,MATCH(AQ$4,Assumptions!$E$95:$E$99))/12</f>
        <v>0.02916666667</v>
      </c>
      <c r="AR94" s="48">
        <f t="array" ref="AR94">+INDEX(Assumptions!$L$95:$L$99,MATCH(AR$4,Assumptions!$E$95:$E$99))/12</f>
        <v>0.02916666667</v>
      </c>
      <c r="AS94" s="48">
        <f t="array" ref="AS94">+INDEX(Assumptions!$L$95:$L$99,MATCH(AS$4,Assumptions!$E$95:$E$99))/12</f>
        <v>0.02916666667</v>
      </c>
      <c r="AT94" s="48">
        <f t="array" ref="AT94">+INDEX(Assumptions!$L$95:$L$99,MATCH(AT$4,Assumptions!$E$95:$E$99))/12</f>
        <v>0.02916666667</v>
      </c>
      <c r="AU94" s="48">
        <f t="array" ref="AU94">+INDEX(Assumptions!$L$95:$L$99,MATCH(AU$4,Assumptions!$E$95:$E$99))/12</f>
        <v>0.02916666667</v>
      </c>
      <c r="AV94" s="48">
        <f t="array" ref="AV94">+INDEX(Assumptions!$L$95:$L$99,MATCH(AV$4,Assumptions!$E$95:$E$99))/12</f>
        <v>0.02916666667</v>
      </c>
      <c r="AW94" s="48">
        <f t="array" ref="AW94">+INDEX(Assumptions!$L$95:$L$99,MATCH(AW$4,Assumptions!$E$95:$E$99))/12</f>
        <v>0.02916666667</v>
      </c>
      <c r="AX94" s="48">
        <f t="array" ref="AX94">+INDEX(Assumptions!$L$95:$L$99,MATCH(AX$4,Assumptions!$E$95:$E$99))/12</f>
        <v>0.02916666667</v>
      </c>
      <c r="AY94" s="48">
        <f t="array" ref="AY94">+INDEX(Assumptions!$L$95:$L$99,MATCH(AY$4,Assumptions!$E$95:$E$99))/12</f>
        <v>0.02916666667</v>
      </c>
      <c r="AZ94" s="48">
        <f t="array" ref="AZ94">+INDEX(Assumptions!$L$95:$L$99,MATCH(AZ$4,Assumptions!$E$95:$E$99))/12</f>
        <v>0.02916666667</v>
      </c>
      <c r="BA94" s="48">
        <f t="array" ref="BA94">+INDEX(Assumptions!$L$95:$L$99,MATCH(BA$4,Assumptions!$E$95:$E$99))/12</f>
        <v>0.02916666667</v>
      </c>
      <c r="BB94" s="48">
        <f t="array" ref="BB94">+INDEX(Assumptions!$L$95:$L$99,MATCH(BB$4,Assumptions!$E$95:$E$99))/12</f>
        <v>0.02916666667</v>
      </c>
      <c r="BC94" s="48">
        <f t="array" ref="BC94">+INDEX(Assumptions!$L$95:$L$99,MATCH(BC$4,Assumptions!$E$95:$E$99))/12</f>
        <v>0.025</v>
      </c>
      <c r="BD94" s="48">
        <f t="array" ref="BD94">+INDEX(Assumptions!$L$95:$L$99,MATCH(BD$4,Assumptions!$E$95:$E$99))/12</f>
        <v>0.025</v>
      </c>
      <c r="BE94" s="48">
        <f t="array" ref="BE94">+INDEX(Assumptions!$L$95:$L$99,MATCH(BE$4,Assumptions!$E$95:$E$99))/12</f>
        <v>0.025</v>
      </c>
      <c r="BF94" s="48">
        <f t="array" ref="BF94">+INDEX(Assumptions!$L$95:$L$99,MATCH(BF$4,Assumptions!$E$95:$E$99))/12</f>
        <v>0.025</v>
      </c>
      <c r="BG94" s="48">
        <f t="array" ref="BG94">+INDEX(Assumptions!$L$95:$L$99,MATCH(BG$4,Assumptions!$E$95:$E$99))/12</f>
        <v>0.025</v>
      </c>
      <c r="BH94" s="48">
        <f t="array" ref="BH94">+INDEX(Assumptions!$L$95:$L$99,MATCH(BH$4,Assumptions!$E$95:$E$99))/12</f>
        <v>0.025</v>
      </c>
      <c r="BI94" s="48">
        <f t="array" ref="BI94">+INDEX(Assumptions!$L$95:$L$99,MATCH(BI$4,Assumptions!$E$95:$E$99))/12</f>
        <v>0.025</v>
      </c>
      <c r="BJ94" s="48">
        <f t="array" ref="BJ94">+INDEX(Assumptions!$L$95:$L$99,MATCH(BJ$4,Assumptions!$E$95:$E$99))/12</f>
        <v>0.025</v>
      </c>
      <c r="BK94" s="48">
        <f t="array" ref="BK94">+INDEX(Assumptions!$L$95:$L$99,MATCH(BK$4,Assumptions!$E$95:$E$99))/12</f>
        <v>0.025</v>
      </c>
      <c r="BL94" s="48">
        <f t="array" ref="BL94">+INDEX(Assumptions!$L$95:$L$99,MATCH(BL$4,Assumptions!$E$95:$E$99))/12</f>
        <v>0.025</v>
      </c>
      <c r="BM94" s="48">
        <f t="array" ref="BM94">+INDEX(Assumptions!$L$95:$L$99,MATCH(BM$4,Assumptions!$E$95:$E$99))/12</f>
        <v>0.025</v>
      </c>
      <c r="BN94" s="48">
        <f t="array" ref="BN94">+INDEX(Assumptions!$L$95:$L$99,MATCH(BN$4,Assumptions!$E$95:$E$99))/12</f>
        <v>0.025</v>
      </c>
    </row>
    <row r="95" ht="14.25" customHeight="1">
      <c r="E95" s="50">
        <v>1.0</v>
      </c>
      <c r="F95" s="50"/>
      <c r="G95" s="43">
        <f>+G$93*G$17</f>
        <v>1</v>
      </c>
      <c r="H95" s="43">
        <f t="shared" ref="H95:BN95" si="70">+G95*(1-H$94)</f>
        <v>0.9583333333</v>
      </c>
      <c r="I95" s="43">
        <f t="shared" si="70"/>
        <v>0.9184027778</v>
      </c>
      <c r="J95" s="43">
        <f t="shared" si="70"/>
        <v>0.8801359954</v>
      </c>
      <c r="K95" s="43">
        <f t="shared" si="70"/>
        <v>0.8434636622</v>
      </c>
      <c r="L95" s="43">
        <f t="shared" si="70"/>
        <v>0.808319343</v>
      </c>
      <c r="M95" s="43">
        <f t="shared" si="70"/>
        <v>0.7746393703</v>
      </c>
      <c r="N95" s="43">
        <f t="shared" si="70"/>
        <v>0.7423627299</v>
      </c>
      <c r="O95" s="43">
        <f t="shared" si="70"/>
        <v>0.7114309495</v>
      </c>
      <c r="P95" s="43">
        <f t="shared" si="70"/>
        <v>0.6817879933</v>
      </c>
      <c r="Q95" s="43">
        <f t="shared" si="70"/>
        <v>0.6533801602</v>
      </c>
      <c r="R95" s="43">
        <f t="shared" si="70"/>
        <v>0.6261559869</v>
      </c>
      <c r="S95" s="43">
        <f t="shared" si="70"/>
        <v>0.6026751374</v>
      </c>
      <c r="T95" s="43">
        <f t="shared" si="70"/>
        <v>0.5800748197</v>
      </c>
      <c r="U95" s="43">
        <f t="shared" si="70"/>
        <v>0.558322014</v>
      </c>
      <c r="V95" s="43">
        <f t="shared" si="70"/>
        <v>0.5373849385</v>
      </c>
      <c r="W95" s="43">
        <f t="shared" si="70"/>
        <v>0.5172330033</v>
      </c>
      <c r="X95" s="43">
        <f t="shared" si="70"/>
        <v>0.4978367656</v>
      </c>
      <c r="Y95" s="43">
        <f t="shared" si="70"/>
        <v>0.4791678869</v>
      </c>
      <c r="Z95" s="43">
        <f t="shared" si="70"/>
        <v>0.4611990912</v>
      </c>
      <c r="AA95" s="43">
        <f t="shared" si="70"/>
        <v>0.4439041253</v>
      </c>
      <c r="AB95" s="43">
        <f t="shared" si="70"/>
        <v>0.4272577206</v>
      </c>
      <c r="AC95" s="43">
        <f t="shared" si="70"/>
        <v>0.411235556</v>
      </c>
      <c r="AD95" s="43">
        <f t="shared" si="70"/>
        <v>0.3958142227</v>
      </c>
      <c r="AE95" s="43">
        <f t="shared" si="70"/>
        <v>0.3826204153</v>
      </c>
      <c r="AF95" s="43">
        <f t="shared" si="70"/>
        <v>0.3698664014</v>
      </c>
      <c r="AG95" s="43">
        <f t="shared" si="70"/>
        <v>0.3575375214</v>
      </c>
      <c r="AH95" s="43">
        <f t="shared" si="70"/>
        <v>0.345619604</v>
      </c>
      <c r="AI95" s="43">
        <f t="shared" si="70"/>
        <v>0.3340989505</v>
      </c>
      <c r="AJ95" s="43">
        <f t="shared" si="70"/>
        <v>0.3229623188</v>
      </c>
      <c r="AK95" s="43">
        <f t="shared" si="70"/>
        <v>0.3121969082</v>
      </c>
      <c r="AL95" s="43">
        <f t="shared" si="70"/>
        <v>0.3017903446</v>
      </c>
      <c r="AM95" s="43">
        <f t="shared" si="70"/>
        <v>0.2917306665</v>
      </c>
      <c r="AN95" s="43">
        <f t="shared" si="70"/>
        <v>0.2820063109</v>
      </c>
      <c r="AO95" s="43">
        <f t="shared" si="70"/>
        <v>0.2726061005</v>
      </c>
      <c r="AP95" s="43">
        <f t="shared" si="70"/>
        <v>0.2635192305</v>
      </c>
      <c r="AQ95" s="43">
        <f t="shared" si="70"/>
        <v>0.255833253</v>
      </c>
      <c r="AR95" s="43">
        <f t="shared" si="70"/>
        <v>0.2483714498</v>
      </c>
      <c r="AS95" s="43">
        <f t="shared" si="70"/>
        <v>0.2411272825</v>
      </c>
      <c r="AT95" s="43">
        <f t="shared" si="70"/>
        <v>0.2340944034</v>
      </c>
      <c r="AU95" s="43">
        <f t="shared" si="70"/>
        <v>0.22726665</v>
      </c>
      <c r="AV95" s="43">
        <f t="shared" si="70"/>
        <v>0.2206380393</v>
      </c>
      <c r="AW95" s="43">
        <f t="shared" si="70"/>
        <v>0.2142027632</v>
      </c>
      <c r="AX95" s="43">
        <f t="shared" si="70"/>
        <v>0.2079551826</v>
      </c>
      <c r="AY95" s="43">
        <f t="shared" si="70"/>
        <v>0.2018898231</v>
      </c>
      <c r="AZ95" s="43">
        <f t="shared" si="70"/>
        <v>0.1960013699</v>
      </c>
      <c r="BA95" s="43">
        <f t="shared" si="70"/>
        <v>0.1902846633</v>
      </c>
      <c r="BB95" s="43">
        <f t="shared" si="70"/>
        <v>0.184734694</v>
      </c>
      <c r="BC95" s="43">
        <f t="shared" si="70"/>
        <v>0.1801163266</v>
      </c>
      <c r="BD95" s="43">
        <f t="shared" si="70"/>
        <v>0.1756134184</v>
      </c>
      <c r="BE95" s="43">
        <f t="shared" si="70"/>
        <v>0.171223083</v>
      </c>
      <c r="BF95" s="43">
        <f t="shared" si="70"/>
        <v>0.1669425059</v>
      </c>
      <c r="BG95" s="43">
        <f t="shared" si="70"/>
        <v>0.1627689433</v>
      </c>
      <c r="BH95" s="43">
        <f t="shared" si="70"/>
        <v>0.1586997197</v>
      </c>
      <c r="BI95" s="43">
        <f t="shared" si="70"/>
        <v>0.1547322267</v>
      </c>
      <c r="BJ95" s="43">
        <f t="shared" si="70"/>
        <v>0.150863921</v>
      </c>
      <c r="BK95" s="43">
        <f t="shared" si="70"/>
        <v>0.147092323</v>
      </c>
      <c r="BL95" s="43">
        <f t="shared" si="70"/>
        <v>0.1434150149</v>
      </c>
      <c r="BM95" s="43">
        <f t="shared" si="70"/>
        <v>0.1398296396</v>
      </c>
      <c r="BN95" s="43">
        <f t="shared" si="70"/>
        <v>0.1363338986</v>
      </c>
    </row>
    <row r="96" ht="14.25" customHeight="1">
      <c r="E96" s="50">
        <f t="shared" ref="E96:E154" si="72">+E95+1</f>
        <v>2</v>
      </c>
      <c r="F96" s="50"/>
      <c r="G96" s="43"/>
      <c r="H96" s="43">
        <f>+H$93*H$17</f>
        <v>1.1</v>
      </c>
      <c r="I96" s="43">
        <f t="shared" ref="I96:BN96" si="71">+H96*(1-I$94)</f>
        <v>1.054166667</v>
      </c>
      <c r="J96" s="43">
        <f t="shared" si="71"/>
        <v>1.010243056</v>
      </c>
      <c r="K96" s="43">
        <f t="shared" si="71"/>
        <v>0.9681495949</v>
      </c>
      <c r="L96" s="43">
        <f t="shared" si="71"/>
        <v>0.9278100285</v>
      </c>
      <c r="M96" s="43">
        <f t="shared" si="71"/>
        <v>0.8891512773</v>
      </c>
      <c r="N96" s="43">
        <f t="shared" si="71"/>
        <v>0.8521033074</v>
      </c>
      <c r="O96" s="43">
        <f t="shared" si="71"/>
        <v>0.8165990029</v>
      </c>
      <c r="P96" s="43">
        <f t="shared" si="71"/>
        <v>0.7825740445</v>
      </c>
      <c r="Q96" s="43">
        <f t="shared" si="71"/>
        <v>0.7499667926</v>
      </c>
      <c r="R96" s="43">
        <f t="shared" si="71"/>
        <v>0.7187181762</v>
      </c>
      <c r="S96" s="43">
        <f t="shared" si="71"/>
        <v>0.6917662446</v>
      </c>
      <c r="T96" s="43">
        <f t="shared" si="71"/>
        <v>0.6658250105</v>
      </c>
      <c r="U96" s="43">
        <f t="shared" si="71"/>
        <v>0.6408565726</v>
      </c>
      <c r="V96" s="43">
        <f t="shared" si="71"/>
        <v>0.6168244511</v>
      </c>
      <c r="W96" s="43">
        <f t="shared" si="71"/>
        <v>0.5936935342</v>
      </c>
      <c r="X96" s="43">
        <f t="shared" si="71"/>
        <v>0.5714300266</v>
      </c>
      <c r="Y96" s="43">
        <f t="shared" si="71"/>
        <v>0.5500014006</v>
      </c>
      <c r="Z96" s="43">
        <f t="shared" si="71"/>
        <v>0.5293763481</v>
      </c>
      <c r="AA96" s="43">
        <f t="shared" si="71"/>
        <v>0.5095247351</v>
      </c>
      <c r="AB96" s="43">
        <f t="shared" si="71"/>
        <v>0.4904175575</v>
      </c>
      <c r="AC96" s="43">
        <f t="shared" si="71"/>
        <v>0.4720268991</v>
      </c>
      <c r="AD96" s="43">
        <f t="shared" si="71"/>
        <v>0.4543258904</v>
      </c>
      <c r="AE96" s="43">
        <f t="shared" si="71"/>
        <v>0.439181694</v>
      </c>
      <c r="AF96" s="43">
        <f t="shared" si="71"/>
        <v>0.4245423042</v>
      </c>
      <c r="AG96" s="43">
        <f t="shared" si="71"/>
        <v>0.4103908941</v>
      </c>
      <c r="AH96" s="43">
        <f t="shared" si="71"/>
        <v>0.3967111976</v>
      </c>
      <c r="AI96" s="43">
        <f t="shared" si="71"/>
        <v>0.383487491</v>
      </c>
      <c r="AJ96" s="43">
        <f t="shared" si="71"/>
        <v>0.3707045747</v>
      </c>
      <c r="AK96" s="43">
        <f t="shared" si="71"/>
        <v>0.3583477555</v>
      </c>
      <c r="AL96" s="43">
        <f t="shared" si="71"/>
        <v>0.3464028303</v>
      </c>
      <c r="AM96" s="43">
        <f t="shared" si="71"/>
        <v>0.3348560693</v>
      </c>
      <c r="AN96" s="43">
        <f t="shared" si="71"/>
        <v>0.3236942003</v>
      </c>
      <c r="AO96" s="43">
        <f t="shared" si="71"/>
        <v>0.3129043937</v>
      </c>
      <c r="AP96" s="43">
        <f t="shared" si="71"/>
        <v>0.3024742472</v>
      </c>
      <c r="AQ96" s="43">
        <f t="shared" si="71"/>
        <v>0.2936520817</v>
      </c>
      <c r="AR96" s="43">
        <f t="shared" si="71"/>
        <v>0.2850872293</v>
      </c>
      <c r="AS96" s="43">
        <f t="shared" si="71"/>
        <v>0.2767721851</v>
      </c>
      <c r="AT96" s="43">
        <f t="shared" si="71"/>
        <v>0.268699663</v>
      </c>
      <c r="AU96" s="43">
        <f t="shared" si="71"/>
        <v>0.2608625895</v>
      </c>
      <c r="AV96" s="43">
        <f t="shared" si="71"/>
        <v>0.2532540973</v>
      </c>
      <c r="AW96" s="43">
        <f t="shared" si="71"/>
        <v>0.2458675195</v>
      </c>
      <c r="AX96" s="43">
        <f t="shared" si="71"/>
        <v>0.2386963835</v>
      </c>
      <c r="AY96" s="43">
        <f t="shared" si="71"/>
        <v>0.2317344057</v>
      </c>
      <c r="AZ96" s="43">
        <f t="shared" si="71"/>
        <v>0.2249754855</v>
      </c>
      <c r="BA96" s="43">
        <f t="shared" si="71"/>
        <v>0.2184137005</v>
      </c>
      <c r="BB96" s="43">
        <f t="shared" si="71"/>
        <v>0.2120433009</v>
      </c>
      <c r="BC96" s="43">
        <f t="shared" si="71"/>
        <v>0.2067422184</v>
      </c>
      <c r="BD96" s="43">
        <f t="shared" si="71"/>
        <v>0.2015736629</v>
      </c>
      <c r="BE96" s="43">
        <f t="shared" si="71"/>
        <v>0.1965343213</v>
      </c>
      <c r="BF96" s="43">
        <f t="shared" si="71"/>
        <v>0.1916209633</v>
      </c>
      <c r="BG96" s="43">
        <f t="shared" si="71"/>
        <v>0.1868304392</v>
      </c>
      <c r="BH96" s="43">
        <f t="shared" si="71"/>
        <v>0.1821596782</v>
      </c>
      <c r="BI96" s="43">
        <f t="shared" si="71"/>
        <v>0.1776056863</v>
      </c>
      <c r="BJ96" s="43">
        <f t="shared" si="71"/>
        <v>0.1731655441</v>
      </c>
      <c r="BK96" s="43">
        <f t="shared" si="71"/>
        <v>0.1688364055</v>
      </c>
      <c r="BL96" s="43">
        <f t="shared" si="71"/>
        <v>0.1646154954</v>
      </c>
      <c r="BM96" s="43">
        <f t="shared" si="71"/>
        <v>0.160500108</v>
      </c>
      <c r="BN96" s="43">
        <f t="shared" si="71"/>
        <v>0.1564876053</v>
      </c>
      <c r="BO96" s="43"/>
    </row>
    <row r="97" ht="14.25" customHeight="1">
      <c r="E97" s="50">
        <f t="shared" si="72"/>
        <v>3</v>
      </c>
      <c r="F97" s="50"/>
      <c r="G97" s="43"/>
      <c r="H97" s="43"/>
      <c r="I97" s="43">
        <f>+I$93*I$17</f>
        <v>1.21</v>
      </c>
      <c r="J97" s="43">
        <f t="shared" ref="J97:BN97" si="73">+I97*(1-J$94)</f>
        <v>1.159583333</v>
      </c>
      <c r="K97" s="43">
        <f t="shared" si="73"/>
        <v>1.111267361</v>
      </c>
      <c r="L97" s="43">
        <f t="shared" si="73"/>
        <v>1.064964554</v>
      </c>
      <c r="M97" s="43">
        <f t="shared" si="73"/>
        <v>1.020591031</v>
      </c>
      <c r="N97" s="43">
        <f t="shared" si="73"/>
        <v>0.978066405</v>
      </c>
      <c r="O97" s="43">
        <f t="shared" si="73"/>
        <v>0.9373136381</v>
      </c>
      <c r="P97" s="43">
        <f t="shared" si="73"/>
        <v>0.8982589032</v>
      </c>
      <c r="Q97" s="43">
        <f t="shared" si="73"/>
        <v>0.8608314489</v>
      </c>
      <c r="R97" s="43">
        <f t="shared" si="73"/>
        <v>0.8249634719</v>
      </c>
      <c r="S97" s="43">
        <f t="shared" si="73"/>
        <v>0.7940273417</v>
      </c>
      <c r="T97" s="43">
        <f t="shared" si="73"/>
        <v>0.7642513164</v>
      </c>
      <c r="U97" s="43">
        <f t="shared" si="73"/>
        <v>0.735591892</v>
      </c>
      <c r="V97" s="43">
        <f t="shared" si="73"/>
        <v>0.708007196</v>
      </c>
      <c r="W97" s="43">
        <f t="shared" si="73"/>
        <v>0.6814569262</v>
      </c>
      <c r="X97" s="43">
        <f t="shared" si="73"/>
        <v>0.6559022915</v>
      </c>
      <c r="Y97" s="43">
        <f t="shared" si="73"/>
        <v>0.6313059555</v>
      </c>
      <c r="Z97" s="43">
        <f t="shared" si="73"/>
        <v>0.6076319822</v>
      </c>
      <c r="AA97" s="43">
        <f t="shared" si="73"/>
        <v>0.5848457829</v>
      </c>
      <c r="AB97" s="43">
        <f t="shared" si="73"/>
        <v>0.562914066</v>
      </c>
      <c r="AC97" s="43">
        <f t="shared" si="73"/>
        <v>0.5418047885</v>
      </c>
      <c r="AD97" s="43">
        <f t="shared" si="73"/>
        <v>0.521487109</v>
      </c>
      <c r="AE97" s="43">
        <f t="shared" si="73"/>
        <v>0.5041042053</v>
      </c>
      <c r="AF97" s="43">
        <f t="shared" si="73"/>
        <v>0.4873007318</v>
      </c>
      <c r="AG97" s="43">
        <f t="shared" si="73"/>
        <v>0.4710573741</v>
      </c>
      <c r="AH97" s="43">
        <f t="shared" si="73"/>
        <v>0.4553554616</v>
      </c>
      <c r="AI97" s="43">
        <f t="shared" si="73"/>
        <v>0.4401769462</v>
      </c>
      <c r="AJ97" s="43">
        <f t="shared" si="73"/>
        <v>0.4255043814</v>
      </c>
      <c r="AK97" s="43">
        <f t="shared" si="73"/>
        <v>0.411320902</v>
      </c>
      <c r="AL97" s="43">
        <f t="shared" si="73"/>
        <v>0.3976102052</v>
      </c>
      <c r="AM97" s="43">
        <f t="shared" si="73"/>
        <v>0.3843565317</v>
      </c>
      <c r="AN97" s="43">
        <f t="shared" si="73"/>
        <v>0.3715446473</v>
      </c>
      <c r="AO97" s="43">
        <f t="shared" si="73"/>
        <v>0.3591598258</v>
      </c>
      <c r="AP97" s="43">
        <f t="shared" si="73"/>
        <v>0.3471878316</v>
      </c>
      <c r="AQ97" s="43">
        <f t="shared" si="73"/>
        <v>0.3370615198</v>
      </c>
      <c r="AR97" s="43">
        <f t="shared" si="73"/>
        <v>0.3272305588</v>
      </c>
      <c r="AS97" s="43">
        <f t="shared" si="73"/>
        <v>0.3176863342</v>
      </c>
      <c r="AT97" s="43">
        <f t="shared" si="73"/>
        <v>0.3084204828</v>
      </c>
      <c r="AU97" s="43">
        <f t="shared" si="73"/>
        <v>0.2994248854</v>
      </c>
      <c r="AV97" s="43">
        <f t="shared" si="73"/>
        <v>0.2906916595</v>
      </c>
      <c r="AW97" s="43">
        <f t="shared" si="73"/>
        <v>0.2822131528</v>
      </c>
      <c r="AX97" s="43">
        <f t="shared" si="73"/>
        <v>0.2739819359</v>
      </c>
      <c r="AY97" s="43">
        <f t="shared" si="73"/>
        <v>0.2659907961</v>
      </c>
      <c r="AZ97" s="43">
        <f t="shared" si="73"/>
        <v>0.2582327312</v>
      </c>
      <c r="BA97" s="43">
        <f t="shared" si="73"/>
        <v>0.2507009432</v>
      </c>
      <c r="BB97" s="43">
        <f t="shared" si="73"/>
        <v>0.2433888323</v>
      </c>
      <c r="BC97" s="43">
        <f t="shared" si="73"/>
        <v>0.2373041115</v>
      </c>
      <c r="BD97" s="43">
        <f t="shared" si="73"/>
        <v>0.2313715087</v>
      </c>
      <c r="BE97" s="43">
        <f t="shared" si="73"/>
        <v>0.225587221</v>
      </c>
      <c r="BF97" s="43">
        <f t="shared" si="73"/>
        <v>0.2199475405</v>
      </c>
      <c r="BG97" s="43">
        <f t="shared" si="73"/>
        <v>0.214448852</v>
      </c>
      <c r="BH97" s="43">
        <f t="shared" si="73"/>
        <v>0.2090876307</v>
      </c>
      <c r="BI97" s="43">
        <f t="shared" si="73"/>
        <v>0.2038604399</v>
      </c>
      <c r="BJ97" s="43">
        <f t="shared" si="73"/>
        <v>0.1987639289</v>
      </c>
      <c r="BK97" s="43">
        <f t="shared" si="73"/>
        <v>0.1937948307</v>
      </c>
      <c r="BL97" s="43">
        <f t="shared" si="73"/>
        <v>0.1889499599</v>
      </c>
      <c r="BM97" s="43">
        <f t="shared" si="73"/>
        <v>0.1842262109</v>
      </c>
      <c r="BN97" s="43">
        <f t="shared" si="73"/>
        <v>0.1796205557</v>
      </c>
      <c r="BO97" s="43"/>
      <c r="BP97" s="43"/>
    </row>
    <row r="98" ht="14.25" customHeight="1">
      <c r="E98" s="50">
        <f t="shared" si="72"/>
        <v>4</v>
      </c>
      <c r="F98" s="50"/>
      <c r="G98" s="43"/>
      <c r="H98" s="43"/>
      <c r="I98" s="43"/>
      <c r="J98" s="43">
        <f>+J$93*J$17</f>
        <v>1.331</v>
      </c>
      <c r="K98" s="43">
        <f t="shared" ref="K98:BN98" si="74">+J98*(1-K$94)</f>
        <v>1.275541667</v>
      </c>
      <c r="L98" s="43">
        <f t="shared" si="74"/>
        <v>1.222394097</v>
      </c>
      <c r="M98" s="43">
        <f t="shared" si="74"/>
        <v>1.17146101</v>
      </c>
      <c r="N98" s="43">
        <f t="shared" si="74"/>
        <v>1.122650134</v>
      </c>
      <c r="O98" s="43">
        <f t="shared" si="74"/>
        <v>1.075873045</v>
      </c>
      <c r="P98" s="43">
        <f t="shared" si="74"/>
        <v>1.031045002</v>
      </c>
      <c r="Q98" s="43">
        <f t="shared" si="74"/>
        <v>0.9880847935</v>
      </c>
      <c r="R98" s="43">
        <f t="shared" si="74"/>
        <v>0.9469145938</v>
      </c>
      <c r="S98" s="43">
        <f t="shared" si="74"/>
        <v>0.9114052965</v>
      </c>
      <c r="T98" s="43">
        <f t="shared" si="74"/>
        <v>0.8772275979</v>
      </c>
      <c r="U98" s="43">
        <f t="shared" si="74"/>
        <v>0.844331563</v>
      </c>
      <c r="V98" s="43">
        <f t="shared" si="74"/>
        <v>0.8126691294</v>
      </c>
      <c r="W98" s="43">
        <f t="shared" si="74"/>
        <v>0.782194037</v>
      </c>
      <c r="X98" s="43">
        <f t="shared" si="74"/>
        <v>0.7528617606</v>
      </c>
      <c r="Y98" s="43">
        <f t="shared" si="74"/>
        <v>0.7246294446</v>
      </c>
      <c r="Z98" s="43">
        <f t="shared" si="74"/>
        <v>0.6974558404</v>
      </c>
      <c r="AA98" s="43">
        <f t="shared" si="74"/>
        <v>0.6713012464</v>
      </c>
      <c r="AB98" s="43">
        <f t="shared" si="74"/>
        <v>0.6461274497</v>
      </c>
      <c r="AC98" s="43">
        <f t="shared" si="74"/>
        <v>0.6218976703</v>
      </c>
      <c r="AD98" s="43">
        <f t="shared" si="74"/>
        <v>0.5985765077</v>
      </c>
      <c r="AE98" s="43">
        <f t="shared" si="74"/>
        <v>0.5786239574</v>
      </c>
      <c r="AF98" s="43">
        <f t="shared" si="74"/>
        <v>0.5593364922</v>
      </c>
      <c r="AG98" s="43">
        <f t="shared" si="74"/>
        <v>0.5406919424</v>
      </c>
      <c r="AH98" s="43">
        <f t="shared" si="74"/>
        <v>0.5226688777</v>
      </c>
      <c r="AI98" s="43">
        <f t="shared" si="74"/>
        <v>0.5052465818</v>
      </c>
      <c r="AJ98" s="43">
        <f t="shared" si="74"/>
        <v>0.488405029</v>
      </c>
      <c r="AK98" s="43">
        <f t="shared" si="74"/>
        <v>0.4721248614</v>
      </c>
      <c r="AL98" s="43">
        <f t="shared" si="74"/>
        <v>0.456387366</v>
      </c>
      <c r="AM98" s="43">
        <f t="shared" si="74"/>
        <v>0.4411744538</v>
      </c>
      <c r="AN98" s="43">
        <f t="shared" si="74"/>
        <v>0.4264686387</v>
      </c>
      <c r="AO98" s="43">
        <f t="shared" si="74"/>
        <v>0.4122530174</v>
      </c>
      <c r="AP98" s="43">
        <f t="shared" si="74"/>
        <v>0.3985112502</v>
      </c>
      <c r="AQ98" s="43">
        <f t="shared" si="74"/>
        <v>0.3868880054</v>
      </c>
      <c r="AR98" s="43">
        <f t="shared" si="74"/>
        <v>0.3756037719</v>
      </c>
      <c r="AS98" s="43">
        <f t="shared" si="74"/>
        <v>0.3646486619</v>
      </c>
      <c r="AT98" s="43">
        <f t="shared" si="74"/>
        <v>0.3540130759</v>
      </c>
      <c r="AU98" s="43">
        <f t="shared" si="74"/>
        <v>0.3436876945</v>
      </c>
      <c r="AV98" s="43">
        <f t="shared" si="74"/>
        <v>0.3336634701</v>
      </c>
      <c r="AW98" s="43">
        <f t="shared" si="74"/>
        <v>0.3239316189</v>
      </c>
      <c r="AX98" s="43">
        <f t="shared" si="74"/>
        <v>0.3144836133</v>
      </c>
      <c r="AY98" s="43">
        <f t="shared" si="74"/>
        <v>0.3053111746</v>
      </c>
      <c r="AZ98" s="43">
        <f t="shared" si="74"/>
        <v>0.2964062653</v>
      </c>
      <c r="BA98" s="43">
        <f t="shared" si="74"/>
        <v>0.2877610826</v>
      </c>
      <c r="BB98" s="43">
        <f t="shared" si="74"/>
        <v>0.279368051</v>
      </c>
      <c r="BC98" s="43">
        <f t="shared" si="74"/>
        <v>0.2723838498</v>
      </c>
      <c r="BD98" s="43">
        <f t="shared" si="74"/>
        <v>0.2655742535</v>
      </c>
      <c r="BE98" s="43">
        <f t="shared" si="74"/>
        <v>0.2589348972</v>
      </c>
      <c r="BF98" s="43">
        <f t="shared" si="74"/>
        <v>0.2524615247</v>
      </c>
      <c r="BG98" s="43">
        <f t="shared" si="74"/>
        <v>0.2461499866</v>
      </c>
      <c r="BH98" s="43">
        <f t="shared" si="74"/>
        <v>0.239996237</v>
      </c>
      <c r="BI98" s="43">
        <f t="shared" si="74"/>
        <v>0.233996331</v>
      </c>
      <c r="BJ98" s="43">
        <f t="shared" si="74"/>
        <v>0.2281464228</v>
      </c>
      <c r="BK98" s="43">
        <f t="shared" si="74"/>
        <v>0.2224427622</v>
      </c>
      <c r="BL98" s="43">
        <f t="shared" si="74"/>
        <v>0.2168816931</v>
      </c>
      <c r="BM98" s="43">
        <f t="shared" si="74"/>
        <v>0.2114596508</v>
      </c>
      <c r="BN98" s="43">
        <f t="shared" si="74"/>
        <v>0.2061731595</v>
      </c>
      <c r="BO98" s="43"/>
      <c r="BP98" s="43"/>
      <c r="BQ98" s="43"/>
    </row>
    <row r="99" ht="14.25" customHeight="1">
      <c r="E99" s="50">
        <f t="shared" si="72"/>
        <v>5</v>
      </c>
      <c r="F99" s="50"/>
      <c r="G99" s="43"/>
      <c r="H99" s="43"/>
      <c r="I99" s="43"/>
      <c r="J99" s="43"/>
      <c r="K99" s="43">
        <f>+K$93*K$17</f>
        <v>1.4641</v>
      </c>
      <c r="L99" s="43">
        <f t="shared" ref="L99:BN99" si="75">+K99*(1-L$94)</f>
        <v>1.403095833</v>
      </c>
      <c r="M99" s="43">
        <f t="shared" si="75"/>
        <v>1.344633507</v>
      </c>
      <c r="N99" s="43">
        <f t="shared" si="75"/>
        <v>1.288607111</v>
      </c>
      <c r="O99" s="43">
        <f t="shared" si="75"/>
        <v>1.234915148</v>
      </c>
      <c r="P99" s="43">
        <f t="shared" si="75"/>
        <v>1.18346035</v>
      </c>
      <c r="Q99" s="43">
        <f t="shared" si="75"/>
        <v>1.134149502</v>
      </c>
      <c r="R99" s="43">
        <f t="shared" si="75"/>
        <v>1.086893273</v>
      </c>
      <c r="S99" s="43">
        <f t="shared" si="75"/>
        <v>1.046134775</v>
      </c>
      <c r="T99" s="43">
        <f t="shared" si="75"/>
        <v>1.006904721</v>
      </c>
      <c r="U99" s="43">
        <f t="shared" si="75"/>
        <v>0.969145794</v>
      </c>
      <c r="V99" s="43">
        <f t="shared" si="75"/>
        <v>0.9328028268</v>
      </c>
      <c r="W99" s="43">
        <f t="shared" si="75"/>
        <v>0.8978227207</v>
      </c>
      <c r="X99" s="43">
        <f t="shared" si="75"/>
        <v>0.8641543687</v>
      </c>
      <c r="Y99" s="43">
        <f t="shared" si="75"/>
        <v>0.8317485799</v>
      </c>
      <c r="Z99" s="43">
        <f t="shared" si="75"/>
        <v>0.8005580081</v>
      </c>
      <c r="AA99" s="43">
        <f t="shared" si="75"/>
        <v>0.7705370828</v>
      </c>
      <c r="AB99" s="43">
        <f t="shared" si="75"/>
        <v>0.7416419422</v>
      </c>
      <c r="AC99" s="43">
        <f t="shared" si="75"/>
        <v>0.7138303694</v>
      </c>
      <c r="AD99" s="43">
        <f t="shared" si="75"/>
        <v>0.6870617305</v>
      </c>
      <c r="AE99" s="43">
        <f t="shared" si="75"/>
        <v>0.6641596729</v>
      </c>
      <c r="AF99" s="43">
        <f t="shared" si="75"/>
        <v>0.6420210171</v>
      </c>
      <c r="AG99" s="43">
        <f t="shared" si="75"/>
        <v>0.6206203165</v>
      </c>
      <c r="AH99" s="43">
        <f t="shared" si="75"/>
        <v>0.5999329726</v>
      </c>
      <c r="AI99" s="43">
        <f t="shared" si="75"/>
        <v>0.5799352069</v>
      </c>
      <c r="AJ99" s="43">
        <f t="shared" si="75"/>
        <v>0.5606040333</v>
      </c>
      <c r="AK99" s="43">
        <f t="shared" si="75"/>
        <v>0.5419172322</v>
      </c>
      <c r="AL99" s="43">
        <f t="shared" si="75"/>
        <v>0.5238533245</v>
      </c>
      <c r="AM99" s="43">
        <f t="shared" si="75"/>
        <v>0.506391547</v>
      </c>
      <c r="AN99" s="43">
        <f t="shared" si="75"/>
        <v>0.4895118288</v>
      </c>
      <c r="AO99" s="43">
        <f t="shared" si="75"/>
        <v>0.4731947678</v>
      </c>
      <c r="AP99" s="43">
        <f t="shared" si="75"/>
        <v>0.4574216089</v>
      </c>
      <c r="AQ99" s="43">
        <f t="shared" si="75"/>
        <v>0.4440801453</v>
      </c>
      <c r="AR99" s="43">
        <f t="shared" si="75"/>
        <v>0.4311278077</v>
      </c>
      <c r="AS99" s="43">
        <f t="shared" si="75"/>
        <v>0.4185532467</v>
      </c>
      <c r="AT99" s="43">
        <f t="shared" si="75"/>
        <v>0.4063454436</v>
      </c>
      <c r="AU99" s="43">
        <f t="shared" si="75"/>
        <v>0.3944937015</v>
      </c>
      <c r="AV99" s="43">
        <f t="shared" si="75"/>
        <v>0.3829876352</v>
      </c>
      <c r="AW99" s="43">
        <f t="shared" si="75"/>
        <v>0.3718171625</v>
      </c>
      <c r="AX99" s="43">
        <f t="shared" si="75"/>
        <v>0.3609724953</v>
      </c>
      <c r="AY99" s="43">
        <f t="shared" si="75"/>
        <v>0.3504441308</v>
      </c>
      <c r="AZ99" s="43">
        <f t="shared" si="75"/>
        <v>0.3402228437</v>
      </c>
      <c r="BA99" s="43">
        <f t="shared" si="75"/>
        <v>0.3302996774</v>
      </c>
      <c r="BB99" s="43">
        <f t="shared" si="75"/>
        <v>0.3206659368</v>
      </c>
      <c r="BC99" s="43">
        <f t="shared" si="75"/>
        <v>0.3126492884</v>
      </c>
      <c r="BD99" s="43">
        <f t="shared" si="75"/>
        <v>0.3048330562</v>
      </c>
      <c r="BE99" s="43">
        <f t="shared" si="75"/>
        <v>0.2972122298</v>
      </c>
      <c r="BF99" s="43">
        <f t="shared" si="75"/>
        <v>0.2897819241</v>
      </c>
      <c r="BG99" s="43">
        <f t="shared" si="75"/>
        <v>0.2825373759</v>
      </c>
      <c r="BH99" s="43">
        <f t="shared" si="75"/>
        <v>0.2754739416</v>
      </c>
      <c r="BI99" s="43">
        <f t="shared" si="75"/>
        <v>0.268587093</v>
      </c>
      <c r="BJ99" s="43">
        <f t="shared" si="75"/>
        <v>0.2618724157</v>
      </c>
      <c r="BK99" s="43">
        <f t="shared" si="75"/>
        <v>0.2553256053</v>
      </c>
      <c r="BL99" s="43">
        <f t="shared" si="75"/>
        <v>0.2489424652</v>
      </c>
      <c r="BM99" s="43">
        <f t="shared" si="75"/>
        <v>0.2427189035</v>
      </c>
      <c r="BN99" s="43">
        <f t="shared" si="75"/>
        <v>0.2366509309</v>
      </c>
      <c r="BO99" s="43"/>
      <c r="BP99" s="43"/>
      <c r="BQ99" s="43"/>
      <c r="BR99" s="43"/>
    </row>
    <row r="100" ht="14.25" customHeight="1">
      <c r="E100" s="50">
        <f t="shared" si="72"/>
        <v>6</v>
      </c>
      <c r="F100" s="50"/>
      <c r="G100" s="43"/>
      <c r="H100" s="43"/>
      <c r="I100" s="43"/>
      <c r="J100" s="43"/>
      <c r="K100" s="43"/>
      <c r="L100" s="43">
        <f>+L$93*L$17</f>
        <v>1.61051</v>
      </c>
      <c r="M100" s="43">
        <f t="shared" ref="M100:BN100" si="76">+L100*(1-M$94)</f>
        <v>1.543405417</v>
      </c>
      <c r="N100" s="43">
        <f t="shared" si="76"/>
        <v>1.479096858</v>
      </c>
      <c r="O100" s="43">
        <f t="shared" si="76"/>
        <v>1.417467822</v>
      </c>
      <c r="P100" s="43">
        <f t="shared" si="76"/>
        <v>1.358406663</v>
      </c>
      <c r="Q100" s="43">
        <f t="shared" si="76"/>
        <v>1.301806385</v>
      </c>
      <c r="R100" s="43">
        <f t="shared" si="76"/>
        <v>1.247564452</v>
      </c>
      <c r="S100" s="43">
        <f t="shared" si="76"/>
        <v>1.200780785</v>
      </c>
      <c r="T100" s="43">
        <f t="shared" si="76"/>
        <v>1.155751506</v>
      </c>
      <c r="U100" s="43">
        <f t="shared" si="76"/>
        <v>1.112410824</v>
      </c>
      <c r="V100" s="43">
        <f t="shared" si="76"/>
        <v>1.070695419</v>
      </c>
      <c r="W100" s="43">
        <f t="shared" si="76"/>
        <v>1.03054434</v>
      </c>
      <c r="X100" s="43">
        <f t="shared" si="76"/>
        <v>0.9918989276</v>
      </c>
      <c r="Y100" s="43">
        <f t="shared" si="76"/>
        <v>0.9547027178</v>
      </c>
      <c r="Z100" s="43">
        <f t="shared" si="76"/>
        <v>0.9189013659</v>
      </c>
      <c r="AA100" s="43">
        <f t="shared" si="76"/>
        <v>0.8844425647</v>
      </c>
      <c r="AB100" s="43">
        <f t="shared" si="76"/>
        <v>0.8512759685</v>
      </c>
      <c r="AC100" s="43">
        <f t="shared" si="76"/>
        <v>0.8193531197</v>
      </c>
      <c r="AD100" s="43">
        <f t="shared" si="76"/>
        <v>0.7886273777</v>
      </c>
      <c r="AE100" s="43">
        <f t="shared" si="76"/>
        <v>0.7623397984</v>
      </c>
      <c r="AF100" s="43">
        <f t="shared" si="76"/>
        <v>0.7369284718</v>
      </c>
      <c r="AG100" s="43">
        <f t="shared" si="76"/>
        <v>0.7123641894</v>
      </c>
      <c r="AH100" s="43">
        <f t="shared" si="76"/>
        <v>0.6886187164</v>
      </c>
      <c r="AI100" s="43">
        <f t="shared" si="76"/>
        <v>0.6656647592</v>
      </c>
      <c r="AJ100" s="43">
        <f t="shared" si="76"/>
        <v>0.6434759339</v>
      </c>
      <c r="AK100" s="43">
        <f t="shared" si="76"/>
        <v>0.6220267361</v>
      </c>
      <c r="AL100" s="43">
        <f t="shared" si="76"/>
        <v>0.6012925116</v>
      </c>
      <c r="AM100" s="43">
        <f t="shared" si="76"/>
        <v>0.5812494279</v>
      </c>
      <c r="AN100" s="43">
        <f t="shared" si="76"/>
        <v>0.5618744469</v>
      </c>
      <c r="AO100" s="43">
        <f t="shared" si="76"/>
        <v>0.5431452987</v>
      </c>
      <c r="AP100" s="43">
        <f t="shared" si="76"/>
        <v>0.5250404554</v>
      </c>
      <c r="AQ100" s="43">
        <f t="shared" si="76"/>
        <v>0.5097267755</v>
      </c>
      <c r="AR100" s="43">
        <f t="shared" si="76"/>
        <v>0.4948597445</v>
      </c>
      <c r="AS100" s="43">
        <f t="shared" si="76"/>
        <v>0.4804263353</v>
      </c>
      <c r="AT100" s="43">
        <f t="shared" si="76"/>
        <v>0.4664139005</v>
      </c>
      <c r="AU100" s="43">
        <f t="shared" si="76"/>
        <v>0.4528101617</v>
      </c>
      <c r="AV100" s="43">
        <f t="shared" si="76"/>
        <v>0.4396031987</v>
      </c>
      <c r="AW100" s="43">
        <f t="shared" si="76"/>
        <v>0.4267814387</v>
      </c>
      <c r="AX100" s="43">
        <f t="shared" si="76"/>
        <v>0.4143336468</v>
      </c>
      <c r="AY100" s="43">
        <f t="shared" si="76"/>
        <v>0.4022489154</v>
      </c>
      <c r="AZ100" s="43">
        <f t="shared" si="76"/>
        <v>0.3905166554</v>
      </c>
      <c r="BA100" s="43">
        <f t="shared" si="76"/>
        <v>0.3791265863</v>
      </c>
      <c r="BB100" s="43">
        <f t="shared" si="76"/>
        <v>0.3680687275</v>
      </c>
      <c r="BC100" s="43">
        <f t="shared" si="76"/>
        <v>0.3588670093</v>
      </c>
      <c r="BD100" s="43">
        <f t="shared" si="76"/>
        <v>0.3498953341</v>
      </c>
      <c r="BE100" s="43">
        <f t="shared" si="76"/>
        <v>0.3411479507</v>
      </c>
      <c r="BF100" s="43">
        <f t="shared" si="76"/>
        <v>0.332619252</v>
      </c>
      <c r="BG100" s="43">
        <f t="shared" si="76"/>
        <v>0.3243037707</v>
      </c>
      <c r="BH100" s="43">
        <f t="shared" si="76"/>
        <v>0.3161961764</v>
      </c>
      <c r="BI100" s="43">
        <f t="shared" si="76"/>
        <v>0.308291272</v>
      </c>
      <c r="BJ100" s="43">
        <f t="shared" si="76"/>
        <v>0.3005839902</v>
      </c>
      <c r="BK100" s="43">
        <f t="shared" si="76"/>
        <v>0.2930693904</v>
      </c>
      <c r="BL100" s="43">
        <f t="shared" si="76"/>
        <v>0.2857426557</v>
      </c>
      <c r="BM100" s="43">
        <f t="shared" si="76"/>
        <v>0.2785990893</v>
      </c>
      <c r="BN100" s="43">
        <f t="shared" si="76"/>
        <v>0.271634112</v>
      </c>
      <c r="BO100" s="43"/>
      <c r="BP100" s="43"/>
      <c r="BQ100" s="43"/>
      <c r="BR100" s="43"/>
      <c r="BS100" s="43"/>
    </row>
    <row r="101" ht="14.25" customHeight="1">
      <c r="E101" s="50">
        <f t="shared" si="72"/>
        <v>7</v>
      </c>
      <c r="F101" s="50"/>
      <c r="G101" s="43"/>
      <c r="H101" s="43"/>
      <c r="I101" s="43"/>
      <c r="J101" s="43"/>
      <c r="K101" s="43"/>
      <c r="L101" s="43"/>
      <c r="M101" s="43">
        <f>+M$93*M$17</f>
        <v>1.771561</v>
      </c>
      <c r="N101" s="43">
        <f t="shared" ref="N101:BN101" si="77">+M101*(1-N$94)</f>
        <v>1.697745958</v>
      </c>
      <c r="O101" s="43">
        <f t="shared" si="77"/>
        <v>1.627006543</v>
      </c>
      <c r="P101" s="43">
        <f t="shared" si="77"/>
        <v>1.559214604</v>
      </c>
      <c r="Q101" s="43">
        <f t="shared" si="77"/>
        <v>1.494247329</v>
      </c>
      <c r="R101" s="43">
        <f t="shared" si="77"/>
        <v>1.431987024</v>
      </c>
      <c r="S101" s="43">
        <f t="shared" si="77"/>
        <v>1.37828751</v>
      </c>
      <c r="T101" s="43">
        <f t="shared" si="77"/>
        <v>1.326601729</v>
      </c>
      <c r="U101" s="43">
        <f t="shared" si="77"/>
        <v>1.276854164</v>
      </c>
      <c r="V101" s="43">
        <f t="shared" si="77"/>
        <v>1.228972133</v>
      </c>
      <c r="W101" s="43">
        <f t="shared" si="77"/>
        <v>1.182885678</v>
      </c>
      <c r="X101" s="43">
        <f t="shared" si="77"/>
        <v>1.138527465</v>
      </c>
      <c r="Y101" s="43">
        <f t="shared" si="77"/>
        <v>1.095832685</v>
      </c>
      <c r="Z101" s="43">
        <f t="shared" si="77"/>
        <v>1.054738959</v>
      </c>
      <c r="AA101" s="43">
        <f t="shared" si="77"/>
        <v>1.015186248</v>
      </c>
      <c r="AB101" s="43">
        <f t="shared" si="77"/>
        <v>0.9771167638</v>
      </c>
      <c r="AC101" s="43">
        <f t="shared" si="77"/>
        <v>0.9404748852</v>
      </c>
      <c r="AD101" s="43">
        <f t="shared" si="77"/>
        <v>0.905207077</v>
      </c>
      <c r="AE101" s="43">
        <f t="shared" si="77"/>
        <v>0.8750335078</v>
      </c>
      <c r="AF101" s="43">
        <f t="shared" si="77"/>
        <v>0.8458657242</v>
      </c>
      <c r="AG101" s="43">
        <f t="shared" si="77"/>
        <v>0.8176702</v>
      </c>
      <c r="AH101" s="43">
        <f t="shared" si="77"/>
        <v>0.7904145267</v>
      </c>
      <c r="AI101" s="43">
        <f t="shared" si="77"/>
        <v>0.7640673758</v>
      </c>
      <c r="AJ101" s="43">
        <f t="shared" si="77"/>
        <v>0.7385984633</v>
      </c>
      <c r="AK101" s="43">
        <f t="shared" si="77"/>
        <v>0.7139785145</v>
      </c>
      <c r="AL101" s="43">
        <f t="shared" si="77"/>
        <v>0.6901792307</v>
      </c>
      <c r="AM101" s="43">
        <f t="shared" si="77"/>
        <v>0.6671732563</v>
      </c>
      <c r="AN101" s="43">
        <f t="shared" si="77"/>
        <v>0.6449341478</v>
      </c>
      <c r="AO101" s="43">
        <f t="shared" si="77"/>
        <v>0.6234363429</v>
      </c>
      <c r="AP101" s="43">
        <f t="shared" si="77"/>
        <v>0.6026551314</v>
      </c>
      <c r="AQ101" s="43">
        <f t="shared" si="77"/>
        <v>0.5850776901</v>
      </c>
      <c r="AR101" s="43">
        <f t="shared" si="77"/>
        <v>0.5680129241</v>
      </c>
      <c r="AS101" s="43">
        <f t="shared" si="77"/>
        <v>0.5514458805</v>
      </c>
      <c r="AT101" s="43">
        <f t="shared" si="77"/>
        <v>0.5353620423</v>
      </c>
      <c r="AU101" s="43">
        <f t="shared" si="77"/>
        <v>0.5197473161</v>
      </c>
      <c r="AV101" s="43">
        <f t="shared" si="77"/>
        <v>0.5045880194</v>
      </c>
      <c r="AW101" s="43">
        <f t="shared" si="77"/>
        <v>0.4898708688</v>
      </c>
      <c r="AX101" s="43">
        <f t="shared" si="77"/>
        <v>0.4755829685</v>
      </c>
      <c r="AY101" s="43">
        <f t="shared" si="77"/>
        <v>0.4617117986</v>
      </c>
      <c r="AZ101" s="43">
        <f t="shared" si="77"/>
        <v>0.4482452044</v>
      </c>
      <c r="BA101" s="43">
        <f t="shared" si="77"/>
        <v>0.435171386</v>
      </c>
      <c r="BB101" s="43">
        <f t="shared" si="77"/>
        <v>0.4224788872</v>
      </c>
      <c r="BC101" s="43">
        <f t="shared" si="77"/>
        <v>0.411916915</v>
      </c>
      <c r="BD101" s="43">
        <f t="shared" si="77"/>
        <v>0.4016189922</v>
      </c>
      <c r="BE101" s="43">
        <f t="shared" si="77"/>
        <v>0.3915785174</v>
      </c>
      <c r="BF101" s="43">
        <f t="shared" si="77"/>
        <v>0.3817890544</v>
      </c>
      <c r="BG101" s="43">
        <f t="shared" si="77"/>
        <v>0.3722443281</v>
      </c>
      <c r="BH101" s="43">
        <f t="shared" si="77"/>
        <v>0.3629382199</v>
      </c>
      <c r="BI101" s="43">
        <f t="shared" si="77"/>
        <v>0.3538647644</v>
      </c>
      <c r="BJ101" s="43">
        <f t="shared" si="77"/>
        <v>0.3450181452</v>
      </c>
      <c r="BK101" s="43">
        <f t="shared" si="77"/>
        <v>0.3363926916</v>
      </c>
      <c r="BL101" s="43">
        <f t="shared" si="77"/>
        <v>0.3279828743</v>
      </c>
      <c r="BM101" s="43">
        <f t="shared" si="77"/>
        <v>0.3197833025</v>
      </c>
      <c r="BN101" s="43">
        <f t="shared" si="77"/>
        <v>0.3117887199</v>
      </c>
      <c r="BO101" s="43"/>
      <c r="BP101" s="43"/>
      <c r="BQ101" s="43"/>
      <c r="BR101" s="43"/>
      <c r="BS101" s="43"/>
      <c r="BT101" s="43"/>
    </row>
    <row r="102" ht="14.25" customHeight="1">
      <c r="E102" s="50">
        <f t="shared" si="72"/>
        <v>8</v>
      </c>
      <c r="F102" s="50"/>
      <c r="G102" s="43"/>
      <c r="H102" s="43"/>
      <c r="I102" s="43"/>
      <c r="J102" s="43"/>
      <c r="K102" s="43"/>
      <c r="L102" s="43"/>
      <c r="M102" s="43"/>
      <c r="N102" s="43">
        <f>+N$93*N$17</f>
        <v>1.9487171</v>
      </c>
      <c r="O102" s="43">
        <f t="shared" ref="O102:BN102" si="78">+N102*(1-O$94)</f>
        <v>1.867520554</v>
      </c>
      <c r="P102" s="43">
        <f t="shared" si="78"/>
        <v>1.789707198</v>
      </c>
      <c r="Q102" s="43">
        <f t="shared" si="78"/>
        <v>1.715136065</v>
      </c>
      <c r="R102" s="43">
        <f t="shared" si="78"/>
        <v>1.643672062</v>
      </c>
      <c r="S102" s="43">
        <f t="shared" si="78"/>
        <v>1.582034359</v>
      </c>
      <c r="T102" s="43">
        <f t="shared" si="78"/>
        <v>1.522708071</v>
      </c>
      <c r="U102" s="43">
        <f t="shared" si="78"/>
        <v>1.465606518</v>
      </c>
      <c r="V102" s="43">
        <f t="shared" si="78"/>
        <v>1.410646274</v>
      </c>
      <c r="W102" s="43">
        <f t="shared" si="78"/>
        <v>1.357747039</v>
      </c>
      <c r="X102" s="43">
        <f t="shared" si="78"/>
        <v>1.306831525</v>
      </c>
      <c r="Y102" s="43">
        <f t="shared" si="78"/>
        <v>1.257825343</v>
      </c>
      <c r="Z102" s="43">
        <f t="shared" si="78"/>
        <v>1.210656892</v>
      </c>
      <c r="AA102" s="43">
        <f t="shared" si="78"/>
        <v>1.165257259</v>
      </c>
      <c r="AB102" s="43">
        <f t="shared" si="78"/>
        <v>1.121560112</v>
      </c>
      <c r="AC102" s="43">
        <f t="shared" si="78"/>
        <v>1.079501607</v>
      </c>
      <c r="AD102" s="43">
        <f t="shared" si="78"/>
        <v>1.039020297</v>
      </c>
      <c r="AE102" s="43">
        <f t="shared" si="78"/>
        <v>1.004386287</v>
      </c>
      <c r="AF102" s="43">
        <f t="shared" si="78"/>
        <v>0.9709067443</v>
      </c>
      <c r="AG102" s="43">
        <f t="shared" si="78"/>
        <v>0.9385431861</v>
      </c>
      <c r="AH102" s="43">
        <f t="shared" si="78"/>
        <v>0.9072584132</v>
      </c>
      <c r="AI102" s="43">
        <f t="shared" si="78"/>
        <v>0.8770164661</v>
      </c>
      <c r="AJ102" s="43">
        <f t="shared" si="78"/>
        <v>0.8477825839</v>
      </c>
      <c r="AK102" s="43">
        <f t="shared" si="78"/>
        <v>0.8195231645</v>
      </c>
      <c r="AL102" s="43">
        <f t="shared" si="78"/>
        <v>0.7922057256</v>
      </c>
      <c r="AM102" s="43">
        <f t="shared" si="78"/>
        <v>0.7657988681</v>
      </c>
      <c r="AN102" s="43">
        <f t="shared" si="78"/>
        <v>0.7402722392</v>
      </c>
      <c r="AO102" s="43">
        <f t="shared" si="78"/>
        <v>0.7155964979</v>
      </c>
      <c r="AP102" s="43">
        <f t="shared" si="78"/>
        <v>0.6917432813</v>
      </c>
      <c r="AQ102" s="43">
        <f t="shared" si="78"/>
        <v>0.6715674356</v>
      </c>
      <c r="AR102" s="43">
        <f t="shared" si="78"/>
        <v>0.651980052</v>
      </c>
      <c r="AS102" s="43">
        <f t="shared" si="78"/>
        <v>0.6329639672</v>
      </c>
      <c r="AT102" s="43">
        <f t="shared" si="78"/>
        <v>0.6145025181</v>
      </c>
      <c r="AU102" s="43">
        <f t="shared" si="78"/>
        <v>0.596579528</v>
      </c>
      <c r="AV102" s="43">
        <f t="shared" si="78"/>
        <v>0.5791792918</v>
      </c>
      <c r="AW102" s="43">
        <f t="shared" si="78"/>
        <v>0.5622865625</v>
      </c>
      <c r="AX102" s="43">
        <f t="shared" si="78"/>
        <v>0.5458865377</v>
      </c>
      <c r="AY102" s="43">
        <f t="shared" si="78"/>
        <v>0.529964847</v>
      </c>
      <c r="AZ102" s="43">
        <f t="shared" si="78"/>
        <v>0.514507539</v>
      </c>
      <c r="BA102" s="43">
        <f t="shared" si="78"/>
        <v>0.4995010691</v>
      </c>
      <c r="BB102" s="43">
        <f t="shared" si="78"/>
        <v>0.4849322879</v>
      </c>
      <c r="BC102" s="43">
        <f t="shared" si="78"/>
        <v>0.4728089807</v>
      </c>
      <c r="BD102" s="43">
        <f t="shared" si="78"/>
        <v>0.4609887562</v>
      </c>
      <c r="BE102" s="43">
        <f t="shared" si="78"/>
        <v>0.4494640373</v>
      </c>
      <c r="BF102" s="43">
        <f t="shared" si="78"/>
        <v>0.4382274364</v>
      </c>
      <c r="BG102" s="43">
        <f t="shared" si="78"/>
        <v>0.4272717505</v>
      </c>
      <c r="BH102" s="43">
        <f t="shared" si="78"/>
        <v>0.4165899567</v>
      </c>
      <c r="BI102" s="43">
        <f t="shared" si="78"/>
        <v>0.4061752078</v>
      </c>
      <c r="BJ102" s="43">
        <f t="shared" si="78"/>
        <v>0.3960208276</v>
      </c>
      <c r="BK102" s="43">
        <f t="shared" si="78"/>
        <v>0.3861203069</v>
      </c>
      <c r="BL102" s="43">
        <f t="shared" si="78"/>
        <v>0.3764672992</v>
      </c>
      <c r="BM102" s="43">
        <f t="shared" si="78"/>
        <v>0.3670556167</v>
      </c>
      <c r="BN102" s="43">
        <f t="shared" si="78"/>
        <v>0.3578792263</v>
      </c>
      <c r="BO102" s="43"/>
      <c r="BP102" s="43"/>
      <c r="BQ102" s="43"/>
      <c r="BR102" s="43"/>
      <c r="BS102" s="43"/>
      <c r="BT102" s="43"/>
      <c r="BU102" s="43"/>
    </row>
    <row r="103" ht="14.25" customHeight="1">
      <c r="E103" s="50">
        <f t="shared" si="72"/>
        <v>9</v>
      </c>
      <c r="F103" s="50"/>
      <c r="G103" s="43"/>
      <c r="H103" s="43"/>
      <c r="I103" s="43"/>
      <c r="J103" s="43"/>
      <c r="K103" s="43"/>
      <c r="L103" s="43"/>
      <c r="M103" s="43"/>
      <c r="N103" s="43"/>
      <c r="O103" s="43">
        <f>+O$93*O$17</f>
        <v>2.14358881</v>
      </c>
      <c r="P103" s="43">
        <f t="shared" ref="P103:BN103" si="79">+O103*(1-P$94)</f>
        <v>2.05427261</v>
      </c>
      <c r="Q103" s="43">
        <f t="shared" si="79"/>
        <v>1.968677918</v>
      </c>
      <c r="R103" s="43">
        <f t="shared" si="79"/>
        <v>1.886649671</v>
      </c>
      <c r="S103" s="43">
        <f t="shared" si="79"/>
        <v>1.815900308</v>
      </c>
      <c r="T103" s="43">
        <f t="shared" si="79"/>
        <v>1.747804047</v>
      </c>
      <c r="U103" s="43">
        <f t="shared" si="79"/>
        <v>1.682261395</v>
      </c>
      <c r="V103" s="43">
        <f t="shared" si="79"/>
        <v>1.619176593</v>
      </c>
      <c r="W103" s="43">
        <f t="shared" si="79"/>
        <v>1.55845747</v>
      </c>
      <c r="X103" s="43">
        <f t="shared" si="79"/>
        <v>1.500015315</v>
      </c>
      <c r="Y103" s="43">
        <f t="shared" si="79"/>
        <v>1.443764741</v>
      </c>
      <c r="Z103" s="43">
        <f t="shared" si="79"/>
        <v>1.389623563</v>
      </c>
      <c r="AA103" s="43">
        <f t="shared" si="79"/>
        <v>1.33751268</v>
      </c>
      <c r="AB103" s="43">
        <f t="shared" si="79"/>
        <v>1.287355954</v>
      </c>
      <c r="AC103" s="43">
        <f t="shared" si="79"/>
        <v>1.239080106</v>
      </c>
      <c r="AD103" s="43">
        <f t="shared" si="79"/>
        <v>1.192614602</v>
      </c>
      <c r="AE103" s="43">
        <f t="shared" si="79"/>
        <v>1.152860782</v>
      </c>
      <c r="AF103" s="43">
        <f t="shared" si="79"/>
        <v>1.114432089</v>
      </c>
      <c r="AG103" s="43">
        <f t="shared" si="79"/>
        <v>1.077284353</v>
      </c>
      <c r="AH103" s="43">
        <f t="shared" si="79"/>
        <v>1.041374874</v>
      </c>
      <c r="AI103" s="43">
        <f t="shared" si="79"/>
        <v>1.006662379</v>
      </c>
      <c r="AJ103" s="43">
        <f t="shared" si="79"/>
        <v>0.9731069659</v>
      </c>
      <c r="AK103" s="43">
        <f t="shared" si="79"/>
        <v>0.940670067</v>
      </c>
      <c r="AL103" s="43">
        <f t="shared" si="79"/>
        <v>0.9093143981</v>
      </c>
      <c r="AM103" s="43">
        <f t="shared" si="79"/>
        <v>0.8790039182</v>
      </c>
      <c r="AN103" s="43">
        <f t="shared" si="79"/>
        <v>0.8497037876</v>
      </c>
      <c r="AO103" s="43">
        <f t="shared" si="79"/>
        <v>0.821380328</v>
      </c>
      <c r="AP103" s="43">
        <f t="shared" si="79"/>
        <v>0.7940009837</v>
      </c>
      <c r="AQ103" s="43">
        <f t="shared" si="79"/>
        <v>0.7708426217</v>
      </c>
      <c r="AR103" s="43">
        <f t="shared" si="79"/>
        <v>0.7483597119</v>
      </c>
      <c r="AS103" s="43">
        <f t="shared" si="79"/>
        <v>0.7265325536</v>
      </c>
      <c r="AT103" s="43">
        <f t="shared" si="79"/>
        <v>0.7053420208</v>
      </c>
      <c r="AU103" s="43">
        <f t="shared" si="79"/>
        <v>0.6847695452</v>
      </c>
      <c r="AV103" s="43">
        <f t="shared" si="79"/>
        <v>0.6647971002</v>
      </c>
      <c r="AW103" s="43">
        <f t="shared" si="79"/>
        <v>0.6454071847</v>
      </c>
      <c r="AX103" s="43">
        <f t="shared" si="79"/>
        <v>0.6265828085</v>
      </c>
      <c r="AY103" s="43">
        <f t="shared" si="79"/>
        <v>0.6083074766</v>
      </c>
      <c r="AZ103" s="43">
        <f t="shared" si="79"/>
        <v>0.5905651752</v>
      </c>
      <c r="BA103" s="43">
        <f t="shared" si="79"/>
        <v>0.5733403576</v>
      </c>
      <c r="BB103" s="43">
        <f t="shared" si="79"/>
        <v>0.5566179305</v>
      </c>
      <c r="BC103" s="43">
        <f t="shared" si="79"/>
        <v>0.5427024822</v>
      </c>
      <c r="BD103" s="43">
        <f t="shared" si="79"/>
        <v>0.5291349202</v>
      </c>
      <c r="BE103" s="43">
        <f t="shared" si="79"/>
        <v>0.5159065472</v>
      </c>
      <c r="BF103" s="43">
        <f t="shared" si="79"/>
        <v>0.5030088835</v>
      </c>
      <c r="BG103" s="43">
        <f t="shared" si="79"/>
        <v>0.4904336614</v>
      </c>
      <c r="BH103" s="43">
        <f t="shared" si="79"/>
        <v>0.4781728199</v>
      </c>
      <c r="BI103" s="43">
        <f t="shared" si="79"/>
        <v>0.4662184994</v>
      </c>
      <c r="BJ103" s="43">
        <f t="shared" si="79"/>
        <v>0.4545630369</v>
      </c>
      <c r="BK103" s="43">
        <f t="shared" si="79"/>
        <v>0.443198961</v>
      </c>
      <c r="BL103" s="43">
        <f t="shared" si="79"/>
        <v>0.4321189869</v>
      </c>
      <c r="BM103" s="43">
        <f t="shared" si="79"/>
        <v>0.4213160123</v>
      </c>
      <c r="BN103" s="43">
        <f t="shared" si="79"/>
        <v>0.410783112</v>
      </c>
      <c r="BO103" s="43"/>
      <c r="BP103" s="43"/>
      <c r="BQ103" s="43"/>
      <c r="BR103" s="43"/>
      <c r="BS103" s="43"/>
      <c r="BT103" s="43"/>
      <c r="BU103" s="43"/>
      <c r="BV103" s="43"/>
    </row>
    <row r="104" ht="14.25" customHeight="1">
      <c r="E104" s="50">
        <f t="shared" si="72"/>
        <v>10</v>
      </c>
      <c r="F104" s="50"/>
      <c r="G104" s="43"/>
      <c r="H104" s="43"/>
      <c r="I104" s="43"/>
      <c r="J104" s="43"/>
      <c r="K104" s="43"/>
      <c r="L104" s="43"/>
      <c r="M104" s="43"/>
      <c r="N104" s="43"/>
      <c r="O104" s="43"/>
      <c r="P104" s="43">
        <f>+P$93*P$17</f>
        <v>2.357947691</v>
      </c>
      <c r="Q104" s="43">
        <f t="shared" ref="Q104:BN104" si="80">+P104*(1-Q$94)</f>
        <v>2.259699871</v>
      </c>
      <c r="R104" s="43">
        <f t="shared" si="80"/>
        <v>2.165545709</v>
      </c>
      <c r="S104" s="43">
        <f t="shared" si="80"/>
        <v>2.084337745</v>
      </c>
      <c r="T104" s="43">
        <f t="shared" si="80"/>
        <v>2.00617508</v>
      </c>
      <c r="U104" s="43">
        <f t="shared" si="80"/>
        <v>1.930943514</v>
      </c>
      <c r="V104" s="43">
        <f t="shared" si="80"/>
        <v>1.858533132</v>
      </c>
      <c r="W104" s="43">
        <f t="shared" si="80"/>
        <v>1.78883814</v>
      </c>
      <c r="X104" s="43">
        <f t="shared" si="80"/>
        <v>1.72175671</v>
      </c>
      <c r="Y104" s="43">
        <f t="shared" si="80"/>
        <v>1.657190833</v>
      </c>
      <c r="Z104" s="43">
        <f t="shared" si="80"/>
        <v>1.595046177</v>
      </c>
      <c r="AA104" s="43">
        <f t="shared" si="80"/>
        <v>1.535231945</v>
      </c>
      <c r="AB104" s="43">
        <f t="shared" si="80"/>
        <v>1.477660747</v>
      </c>
      <c r="AC104" s="43">
        <f t="shared" si="80"/>
        <v>1.422248469</v>
      </c>
      <c r="AD104" s="43">
        <f t="shared" si="80"/>
        <v>1.368914152</v>
      </c>
      <c r="AE104" s="43">
        <f t="shared" si="80"/>
        <v>1.32328368</v>
      </c>
      <c r="AF104" s="43">
        <f t="shared" si="80"/>
        <v>1.279174224</v>
      </c>
      <c r="AG104" s="43">
        <f t="shared" si="80"/>
        <v>1.236535083</v>
      </c>
      <c r="AH104" s="43">
        <f t="shared" si="80"/>
        <v>1.195317247</v>
      </c>
      <c r="AI104" s="43">
        <f t="shared" si="80"/>
        <v>1.155473339</v>
      </c>
      <c r="AJ104" s="43">
        <f t="shared" si="80"/>
        <v>1.116957561</v>
      </c>
      <c r="AK104" s="43">
        <f t="shared" si="80"/>
        <v>1.079725642</v>
      </c>
      <c r="AL104" s="43">
        <f t="shared" si="80"/>
        <v>1.043734787</v>
      </c>
      <c r="AM104" s="43">
        <f t="shared" si="80"/>
        <v>1.008943628</v>
      </c>
      <c r="AN104" s="43">
        <f t="shared" si="80"/>
        <v>0.9753121736</v>
      </c>
      <c r="AO104" s="43">
        <f t="shared" si="80"/>
        <v>0.9428017678</v>
      </c>
      <c r="AP104" s="43">
        <f t="shared" si="80"/>
        <v>0.9113750422</v>
      </c>
      <c r="AQ104" s="43">
        <f t="shared" si="80"/>
        <v>0.8847932701</v>
      </c>
      <c r="AR104" s="43">
        <f t="shared" si="80"/>
        <v>0.8589867998</v>
      </c>
      <c r="AS104" s="43">
        <f t="shared" si="80"/>
        <v>0.8339330181</v>
      </c>
      <c r="AT104" s="43">
        <f t="shared" si="80"/>
        <v>0.8096099717</v>
      </c>
      <c r="AU104" s="43">
        <f t="shared" si="80"/>
        <v>0.7859963476</v>
      </c>
      <c r="AV104" s="43">
        <f t="shared" si="80"/>
        <v>0.7630714541</v>
      </c>
      <c r="AW104" s="43">
        <f t="shared" si="80"/>
        <v>0.7408152033</v>
      </c>
      <c r="AX104" s="43">
        <f t="shared" si="80"/>
        <v>0.7192080933</v>
      </c>
      <c r="AY104" s="43">
        <f t="shared" si="80"/>
        <v>0.6982311905</v>
      </c>
      <c r="AZ104" s="43">
        <f t="shared" si="80"/>
        <v>0.6778661141</v>
      </c>
      <c r="BA104" s="43">
        <f t="shared" si="80"/>
        <v>0.6580950191</v>
      </c>
      <c r="BB104" s="43">
        <f t="shared" si="80"/>
        <v>0.6389005811</v>
      </c>
      <c r="BC104" s="43">
        <f t="shared" si="80"/>
        <v>0.6229280666</v>
      </c>
      <c r="BD104" s="43">
        <f t="shared" si="80"/>
        <v>0.6073548649</v>
      </c>
      <c r="BE104" s="43">
        <f t="shared" si="80"/>
        <v>0.5921709933</v>
      </c>
      <c r="BF104" s="43">
        <f t="shared" si="80"/>
        <v>0.5773667184</v>
      </c>
      <c r="BG104" s="43">
        <f t="shared" si="80"/>
        <v>0.5629325505</v>
      </c>
      <c r="BH104" s="43">
        <f t="shared" si="80"/>
        <v>0.5488592367</v>
      </c>
      <c r="BI104" s="43">
        <f t="shared" si="80"/>
        <v>0.5351377558</v>
      </c>
      <c r="BJ104" s="43">
        <f t="shared" si="80"/>
        <v>0.5217593119</v>
      </c>
      <c r="BK104" s="43">
        <f t="shared" si="80"/>
        <v>0.5087153291</v>
      </c>
      <c r="BL104" s="43">
        <f t="shared" si="80"/>
        <v>0.4959974459</v>
      </c>
      <c r="BM104" s="43">
        <f t="shared" si="80"/>
        <v>0.4835975097</v>
      </c>
      <c r="BN104" s="43">
        <f t="shared" si="80"/>
        <v>0.471507572</v>
      </c>
      <c r="BO104" s="43"/>
      <c r="BP104" s="43"/>
      <c r="BQ104" s="43"/>
      <c r="BR104" s="43"/>
      <c r="BS104" s="43"/>
      <c r="BT104" s="43"/>
      <c r="BU104" s="43"/>
      <c r="BV104" s="43"/>
      <c r="BW104" s="43"/>
    </row>
    <row r="105" ht="14.25" customHeight="1">
      <c r="E105" s="50">
        <f t="shared" si="72"/>
        <v>11</v>
      </c>
      <c r="F105" s="50"/>
      <c r="G105" s="43"/>
      <c r="H105" s="43"/>
      <c r="I105" s="43"/>
      <c r="J105" s="43"/>
      <c r="K105" s="43"/>
      <c r="L105" s="43"/>
      <c r="M105" s="43"/>
      <c r="N105" s="43"/>
      <c r="O105" s="43"/>
      <c r="P105" s="43"/>
      <c r="Q105" s="43">
        <f>+Q$93*Q$17</f>
        <v>2.59374246</v>
      </c>
      <c r="R105" s="43">
        <f t="shared" ref="R105:BN105" si="81">+Q105*(1-R$94)</f>
        <v>2.485669858</v>
      </c>
      <c r="S105" s="43">
        <f t="shared" si="81"/>
        <v>2.392457238</v>
      </c>
      <c r="T105" s="43">
        <f t="shared" si="81"/>
        <v>2.302740092</v>
      </c>
      <c r="U105" s="43">
        <f t="shared" si="81"/>
        <v>2.216387338</v>
      </c>
      <c r="V105" s="43">
        <f t="shared" si="81"/>
        <v>2.133272813</v>
      </c>
      <c r="W105" s="43">
        <f t="shared" si="81"/>
        <v>2.053275082</v>
      </c>
      <c r="X105" s="43">
        <f t="shared" si="81"/>
        <v>1.976277267</v>
      </c>
      <c r="Y105" s="43">
        <f t="shared" si="81"/>
        <v>1.902166869</v>
      </c>
      <c r="Z105" s="43">
        <f t="shared" si="81"/>
        <v>1.830835612</v>
      </c>
      <c r="AA105" s="43">
        <f t="shared" si="81"/>
        <v>1.762179276</v>
      </c>
      <c r="AB105" s="43">
        <f t="shared" si="81"/>
        <v>1.696097553</v>
      </c>
      <c r="AC105" s="43">
        <f t="shared" si="81"/>
        <v>1.632493895</v>
      </c>
      <c r="AD105" s="43">
        <f t="shared" si="81"/>
        <v>1.571275374</v>
      </c>
      <c r="AE105" s="43">
        <f t="shared" si="81"/>
        <v>1.518899528</v>
      </c>
      <c r="AF105" s="43">
        <f t="shared" si="81"/>
        <v>1.468269544</v>
      </c>
      <c r="AG105" s="43">
        <f t="shared" si="81"/>
        <v>1.419327226</v>
      </c>
      <c r="AH105" s="43">
        <f t="shared" si="81"/>
        <v>1.372016318</v>
      </c>
      <c r="AI105" s="43">
        <f t="shared" si="81"/>
        <v>1.326282441</v>
      </c>
      <c r="AJ105" s="43">
        <f t="shared" si="81"/>
        <v>1.282073026</v>
      </c>
      <c r="AK105" s="43">
        <f t="shared" si="81"/>
        <v>1.239337259</v>
      </c>
      <c r="AL105" s="43">
        <f t="shared" si="81"/>
        <v>1.198026017</v>
      </c>
      <c r="AM105" s="43">
        <f t="shared" si="81"/>
        <v>1.158091816</v>
      </c>
      <c r="AN105" s="43">
        <f t="shared" si="81"/>
        <v>1.119488756</v>
      </c>
      <c r="AO105" s="43">
        <f t="shared" si="81"/>
        <v>1.082172464</v>
      </c>
      <c r="AP105" s="43">
        <f t="shared" si="81"/>
        <v>1.046100048</v>
      </c>
      <c r="AQ105" s="43">
        <f t="shared" si="81"/>
        <v>1.015588797</v>
      </c>
      <c r="AR105" s="43">
        <f t="shared" si="81"/>
        <v>0.9859674571</v>
      </c>
      <c r="AS105" s="43">
        <f t="shared" si="81"/>
        <v>0.9572100729</v>
      </c>
      <c r="AT105" s="43">
        <f t="shared" si="81"/>
        <v>0.9292914458</v>
      </c>
      <c r="AU105" s="43">
        <f t="shared" si="81"/>
        <v>0.902187112</v>
      </c>
      <c r="AV105" s="43">
        <f t="shared" si="81"/>
        <v>0.8758733212</v>
      </c>
      <c r="AW105" s="43">
        <f t="shared" si="81"/>
        <v>0.850327016</v>
      </c>
      <c r="AX105" s="43">
        <f t="shared" si="81"/>
        <v>0.8255258114</v>
      </c>
      <c r="AY105" s="43">
        <f t="shared" si="81"/>
        <v>0.8014479752</v>
      </c>
      <c r="AZ105" s="43">
        <f t="shared" si="81"/>
        <v>0.7780724093</v>
      </c>
      <c r="BA105" s="43">
        <f t="shared" si="81"/>
        <v>0.7553786307</v>
      </c>
      <c r="BB105" s="43">
        <f t="shared" si="81"/>
        <v>0.7333467539</v>
      </c>
      <c r="BC105" s="43">
        <f t="shared" si="81"/>
        <v>0.7150130851</v>
      </c>
      <c r="BD105" s="43">
        <f t="shared" si="81"/>
        <v>0.697137758</v>
      </c>
      <c r="BE105" s="43">
        <f t="shared" si="81"/>
        <v>0.679709314</v>
      </c>
      <c r="BF105" s="43">
        <f t="shared" si="81"/>
        <v>0.6627165812</v>
      </c>
      <c r="BG105" s="43">
        <f t="shared" si="81"/>
        <v>0.6461486666</v>
      </c>
      <c r="BH105" s="43">
        <f t="shared" si="81"/>
        <v>0.62999495</v>
      </c>
      <c r="BI105" s="43">
        <f t="shared" si="81"/>
        <v>0.6142450762</v>
      </c>
      <c r="BJ105" s="43">
        <f t="shared" si="81"/>
        <v>0.5988889493</v>
      </c>
      <c r="BK105" s="43">
        <f t="shared" si="81"/>
        <v>0.5839167256</v>
      </c>
      <c r="BL105" s="43">
        <f t="shared" si="81"/>
        <v>0.5693188074</v>
      </c>
      <c r="BM105" s="43">
        <f t="shared" si="81"/>
        <v>0.5550858373</v>
      </c>
      <c r="BN105" s="43">
        <f t="shared" si="81"/>
        <v>0.5412086913</v>
      </c>
      <c r="BO105" s="43"/>
      <c r="BP105" s="43"/>
      <c r="BQ105" s="43"/>
      <c r="BR105" s="43"/>
      <c r="BS105" s="43"/>
      <c r="BT105" s="43"/>
      <c r="BU105" s="43"/>
      <c r="BV105" s="43"/>
      <c r="BW105" s="43"/>
      <c r="BX105" s="43"/>
    </row>
    <row r="106" ht="14.25" customHeight="1">
      <c r="E106" s="50">
        <f t="shared" si="72"/>
        <v>12</v>
      </c>
      <c r="F106" s="50"/>
      <c r="G106" s="43"/>
      <c r="H106" s="43"/>
      <c r="I106" s="43"/>
      <c r="J106" s="43"/>
      <c r="K106" s="43"/>
      <c r="L106" s="43"/>
      <c r="M106" s="43"/>
      <c r="N106" s="43"/>
      <c r="O106" s="43"/>
      <c r="P106" s="43"/>
      <c r="Q106" s="43"/>
      <c r="R106" s="43">
        <f>+R$93*R$17</f>
        <v>2.853116706</v>
      </c>
      <c r="S106" s="43">
        <f t="shared" ref="S106:BN106" si="82">+R106*(1-S$94)</f>
        <v>2.74612483</v>
      </c>
      <c r="T106" s="43">
        <f t="shared" si="82"/>
        <v>2.643145149</v>
      </c>
      <c r="U106" s="43">
        <f t="shared" si="82"/>
        <v>2.544027205</v>
      </c>
      <c r="V106" s="43">
        <f t="shared" si="82"/>
        <v>2.448626185</v>
      </c>
      <c r="W106" s="43">
        <f t="shared" si="82"/>
        <v>2.356802703</v>
      </c>
      <c r="X106" s="43">
        <f t="shared" si="82"/>
        <v>2.268422602</v>
      </c>
      <c r="Y106" s="43">
        <f t="shared" si="82"/>
        <v>2.183356754</v>
      </c>
      <c r="Z106" s="43">
        <f t="shared" si="82"/>
        <v>2.101480876</v>
      </c>
      <c r="AA106" s="43">
        <f t="shared" si="82"/>
        <v>2.022675343</v>
      </c>
      <c r="AB106" s="43">
        <f t="shared" si="82"/>
        <v>1.946825018</v>
      </c>
      <c r="AC106" s="43">
        <f t="shared" si="82"/>
        <v>1.87381908</v>
      </c>
      <c r="AD106" s="43">
        <f t="shared" si="82"/>
        <v>1.803550864</v>
      </c>
      <c r="AE106" s="43">
        <f t="shared" si="82"/>
        <v>1.743432502</v>
      </c>
      <c r="AF106" s="43">
        <f t="shared" si="82"/>
        <v>1.685318085</v>
      </c>
      <c r="AG106" s="43">
        <f t="shared" si="82"/>
        <v>1.629140816</v>
      </c>
      <c r="AH106" s="43">
        <f t="shared" si="82"/>
        <v>1.574836122</v>
      </c>
      <c r="AI106" s="43">
        <f t="shared" si="82"/>
        <v>1.522341585</v>
      </c>
      <c r="AJ106" s="43">
        <f t="shared" si="82"/>
        <v>1.471596865</v>
      </c>
      <c r="AK106" s="43">
        <f t="shared" si="82"/>
        <v>1.422543636</v>
      </c>
      <c r="AL106" s="43">
        <f t="shared" si="82"/>
        <v>1.375125515</v>
      </c>
      <c r="AM106" s="43">
        <f t="shared" si="82"/>
        <v>1.329287998</v>
      </c>
      <c r="AN106" s="43">
        <f t="shared" si="82"/>
        <v>1.284978398</v>
      </c>
      <c r="AO106" s="43">
        <f t="shared" si="82"/>
        <v>1.242145785</v>
      </c>
      <c r="AP106" s="43">
        <f t="shared" si="82"/>
        <v>1.200740925</v>
      </c>
      <c r="AQ106" s="43">
        <f t="shared" si="82"/>
        <v>1.165719315</v>
      </c>
      <c r="AR106" s="43">
        <f t="shared" si="82"/>
        <v>1.131719168</v>
      </c>
      <c r="AS106" s="43">
        <f t="shared" si="82"/>
        <v>1.098710692</v>
      </c>
      <c r="AT106" s="43">
        <f t="shared" si="82"/>
        <v>1.066664964</v>
      </c>
      <c r="AU106" s="43">
        <f t="shared" si="82"/>
        <v>1.035553902</v>
      </c>
      <c r="AV106" s="43">
        <f t="shared" si="82"/>
        <v>1.005350247</v>
      </c>
      <c r="AW106" s="43">
        <f t="shared" si="82"/>
        <v>0.9760275314</v>
      </c>
      <c r="AX106" s="43">
        <f t="shared" si="82"/>
        <v>0.9475600618</v>
      </c>
      <c r="AY106" s="43">
        <f t="shared" si="82"/>
        <v>0.9199228933</v>
      </c>
      <c r="AZ106" s="43">
        <f t="shared" si="82"/>
        <v>0.8930918089</v>
      </c>
      <c r="BA106" s="43">
        <f t="shared" si="82"/>
        <v>0.8670432978</v>
      </c>
      <c r="BB106" s="43">
        <f t="shared" si="82"/>
        <v>0.841754535</v>
      </c>
      <c r="BC106" s="43">
        <f t="shared" si="82"/>
        <v>0.8207106716</v>
      </c>
      <c r="BD106" s="43">
        <f t="shared" si="82"/>
        <v>0.8001929048</v>
      </c>
      <c r="BE106" s="43">
        <f t="shared" si="82"/>
        <v>0.7801880822</v>
      </c>
      <c r="BF106" s="43">
        <f t="shared" si="82"/>
        <v>0.7606833801</v>
      </c>
      <c r="BG106" s="43">
        <f t="shared" si="82"/>
        <v>0.7416662956</v>
      </c>
      <c r="BH106" s="43">
        <f t="shared" si="82"/>
        <v>0.7231246382</v>
      </c>
      <c r="BI106" s="43">
        <f t="shared" si="82"/>
        <v>0.7050465223</v>
      </c>
      <c r="BJ106" s="43">
        <f t="shared" si="82"/>
        <v>0.6874203592</v>
      </c>
      <c r="BK106" s="43">
        <f t="shared" si="82"/>
        <v>0.6702348502</v>
      </c>
      <c r="BL106" s="43">
        <f t="shared" si="82"/>
        <v>0.653478979</v>
      </c>
      <c r="BM106" s="43">
        <f t="shared" si="82"/>
        <v>0.6371420045</v>
      </c>
      <c r="BN106" s="43">
        <f t="shared" si="82"/>
        <v>0.6212134544</v>
      </c>
      <c r="BO106" s="43"/>
      <c r="BP106" s="43"/>
      <c r="BQ106" s="43"/>
      <c r="BR106" s="43"/>
      <c r="BS106" s="43"/>
      <c r="BT106" s="43"/>
      <c r="BU106" s="43"/>
      <c r="BV106" s="43"/>
      <c r="BW106" s="43"/>
      <c r="BX106" s="43"/>
      <c r="BY106" s="43"/>
    </row>
    <row r="107" ht="14.25" customHeight="1">
      <c r="E107" s="50">
        <f t="shared" si="72"/>
        <v>13</v>
      </c>
      <c r="F107" s="50"/>
      <c r="G107" s="43"/>
      <c r="H107" s="43"/>
      <c r="I107" s="43"/>
      <c r="J107" s="43"/>
      <c r="K107" s="43"/>
      <c r="L107" s="43"/>
      <c r="M107" s="43"/>
      <c r="N107" s="43"/>
      <c r="O107" s="43"/>
      <c r="P107" s="43"/>
      <c r="Q107" s="43"/>
      <c r="R107" s="43"/>
      <c r="S107" s="43">
        <f>+S$93*S$17</f>
        <v>3.066035863</v>
      </c>
      <c r="T107" s="43">
        <f t="shared" ref="T107:BN107" si="83">+S107*(1-T$94)</f>
        <v>2.951059518</v>
      </c>
      <c r="U107" s="43">
        <f t="shared" si="83"/>
        <v>2.840394786</v>
      </c>
      <c r="V107" s="43">
        <f t="shared" si="83"/>
        <v>2.733879982</v>
      </c>
      <c r="W107" s="43">
        <f t="shared" si="83"/>
        <v>2.631359483</v>
      </c>
      <c r="X107" s="43">
        <f t="shared" si="83"/>
        <v>2.532683502</v>
      </c>
      <c r="Y107" s="43">
        <f t="shared" si="83"/>
        <v>2.437707871</v>
      </c>
      <c r="Z107" s="43">
        <f t="shared" si="83"/>
        <v>2.346293826</v>
      </c>
      <c r="AA107" s="43">
        <f t="shared" si="83"/>
        <v>2.258307807</v>
      </c>
      <c r="AB107" s="43">
        <f t="shared" si="83"/>
        <v>2.173621264</v>
      </c>
      <c r="AC107" s="43">
        <f t="shared" si="83"/>
        <v>2.092110467</v>
      </c>
      <c r="AD107" s="43">
        <f t="shared" si="83"/>
        <v>2.013656324</v>
      </c>
      <c r="AE107" s="43">
        <f t="shared" si="83"/>
        <v>1.946534447</v>
      </c>
      <c r="AF107" s="43">
        <f t="shared" si="83"/>
        <v>1.881649965</v>
      </c>
      <c r="AG107" s="43">
        <f t="shared" si="83"/>
        <v>1.8189283</v>
      </c>
      <c r="AH107" s="43">
        <f t="shared" si="83"/>
        <v>1.758297357</v>
      </c>
      <c r="AI107" s="43">
        <f t="shared" si="83"/>
        <v>1.699687445</v>
      </c>
      <c r="AJ107" s="43">
        <f t="shared" si="83"/>
        <v>1.643031196</v>
      </c>
      <c r="AK107" s="43">
        <f t="shared" si="83"/>
        <v>1.58826349</v>
      </c>
      <c r="AL107" s="43">
        <f t="shared" si="83"/>
        <v>1.535321374</v>
      </c>
      <c r="AM107" s="43">
        <f t="shared" si="83"/>
        <v>1.484143994</v>
      </c>
      <c r="AN107" s="43">
        <f t="shared" si="83"/>
        <v>1.434672528</v>
      </c>
      <c r="AO107" s="43">
        <f t="shared" si="83"/>
        <v>1.38685011</v>
      </c>
      <c r="AP107" s="43">
        <f t="shared" si="83"/>
        <v>1.340621773</v>
      </c>
      <c r="AQ107" s="43">
        <f t="shared" si="83"/>
        <v>1.301520305</v>
      </c>
      <c r="AR107" s="43">
        <f t="shared" si="83"/>
        <v>1.263559296</v>
      </c>
      <c r="AS107" s="43">
        <f t="shared" si="83"/>
        <v>1.226705483</v>
      </c>
      <c r="AT107" s="43">
        <f t="shared" si="83"/>
        <v>1.190926573</v>
      </c>
      <c r="AU107" s="43">
        <f t="shared" si="83"/>
        <v>1.156191215</v>
      </c>
      <c r="AV107" s="43">
        <f t="shared" si="83"/>
        <v>1.122468971</v>
      </c>
      <c r="AW107" s="43">
        <f t="shared" si="83"/>
        <v>1.089730293</v>
      </c>
      <c r="AX107" s="43">
        <f t="shared" si="83"/>
        <v>1.057946493</v>
      </c>
      <c r="AY107" s="43">
        <f t="shared" si="83"/>
        <v>1.02708972</v>
      </c>
      <c r="AZ107" s="43">
        <f t="shared" si="83"/>
        <v>0.9971329365</v>
      </c>
      <c r="BA107" s="43">
        <f t="shared" si="83"/>
        <v>0.9680498925</v>
      </c>
      <c r="BB107" s="43">
        <f t="shared" si="83"/>
        <v>0.939815104</v>
      </c>
      <c r="BC107" s="43">
        <f t="shared" si="83"/>
        <v>0.9163197264</v>
      </c>
      <c r="BD107" s="43">
        <f t="shared" si="83"/>
        <v>0.8934117332</v>
      </c>
      <c r="BE107" s="43">
        <f t="shared" si="83"/>
        <v>0.8710764399</v>
      </c>
      <c r="BF107" s="43">
        <f t="shared" si="83"/>
        <v>0.8492995289</v>
      </c>
      <c r="BG107" s="43">
        <f t="shared" si="83"/>
        <v>0.8280670407</v>
      </c>
      <c r="BH107" s="43">
        <f t="shared" si="83"/>
        <v>0.8073653646</v>
      </c>
      <c r="BI107" s="43">
        <f t="shared" si="83"/>
        <v>0.7871812305</v>
      </c>
      <c r="BJ107" s="43">
        <f t="shared" si="83"/>
        <v>0.7675016998</v>
      </c>
      <c r="BK107" s="43">
        <f t="shared" si="83"/>
        <v>0.7483141573</v>
      </c>
      <c r="BL107" s="43">
        <f t="shared" si="83"/>
        <v>0.7296063033</v>
      </c>
      <c r="BM107" s="43">
        <f t="shared" si="83"/>
        <v>0.7113661458</v>
      </c>
      <c r="BN107" s="43">
        <f t="shared" si="83"/>
        <v>0.6935819921</v>
      </c>
      <c r="BO107" s="43"/>
      <c r="BP107" s="43"/>
      <c r="BQ107" s="43"/>
      <c r="BR107" s="43"/>
      <c r="BS107" s="43"/>
      <c r="BT107" s="43"/>
      <c r="BU107" s="43"/>
      <c r="BV107" s="43"/>
      <c r="BW107" s="43"/>
      <c r="BX107" s="43"/>
      <c r="BY107" s="43"/>
    </row>
    <row r="108" ht="14.25" customHeight="1">
      <c r="E108" s="50">
        <f t="shared" si="72"/>
        <v>14</v>
      </c>
      <c r="F108" s="50"/>
      <c r="G108" s="43"/>
      <c r="H108" s="43"/>
      <c r="I108" s="43"/>
      <c r="J108" s="43"/>
      <c r="K108" s="43"/>
      <c r="L108" s="43"/>
      <c r="M108" s="43"/>
      <c r="N108" s="43"/>
      <c r="O108" s="43"/>
      <c r="P108" s="43"/>
      <c r="Q108" s="43"/>
      <c r="R108" s="43"/>
      <c r="S108" s="43"/>
      <c r="T108" s="43">
        <f>+T$93*T$17</f>
        <v>3.311318732</v>
      </c>
      <c r="U108" s="43">
        <f t="shared" ref="U108:BN108" si="84">+T108*(1-U$94)</f>
        <v>3.18714428</v>
      </c>
      <c r="V108" s="43">
        <f t="shared" si="84"/>
        <v>3.067626369</v>
      </c>
      <c r="W108" s="43">
        <f t="shared" si="84"/>
        <v>2.952590381</v>
      </c>
      <c r="X108" s="43">
        <f t="shared" si="84"/>
        <v>2.841868241</v>
      </c>
      <c r="Y108" s="43">
        <f t="shared" si="84"/>
        <v>2.735298182</v>
      </c>
      <c r="Z108" s="43">
        <f t="shared" si="84"/>
        <v>2.6327245</v>
      </c>
      <c r="AA108" s="43">
        <f t="shared" si="84"/>
        <v>2.533997332</v>
      </c>
      <c r="AB108" s="43">
        <f t="shared" si="84"/>
        <v>2.438972432</v>
      </c>
      <c r="AC108" s="43">
        <f t="shared" si="84"/>
        <v>2.347510965</v>
      </c>
      <c r="AD108" s="43">
        <f t="shared" si="84"/>
        <v>2.259479304</v>
      </c>
      <c r="AE108" s="43">
        <f t="shared" si="84"/>
        <v>2.184163327</v>
      </c>
      <c r="AF108" s="43">
        <f t="shared" si="84"/>
        <v>2.111357883</v>
      </c>
      <c r="AG108" s="43">
        <f t="shared" si="84"/>
        <v>2.040979287</v>
      </c>
      <c r="AH108" s="43">
        <f t="shared" si="84"/>
        <v>1.972946644</v>
      </c>
      <c r="AI108" s="43">
        <f t="shared" si="84"/>
        <v>1.907181756</v>
      </c>
      <c r="AJ108" s="43">
        <f t="shared" si="84"/>
        <v>1.843609031</v>
      </c>
      <c r="AK108" s="43">
        <f t="shared" si="84"/>
        <v>1.782155397</v>
      </c>
      <c r="AL108" s="43">
        <f t="shared" si="84"/>
        <v>1.722750217</v>
      </c>
      <c r="AM108" s="43">
        <f t="shared" si="84"/>
        <v>1.665325209</v>
      </c>
      <c r="AN108" s="43">
        <f t="shared" si="84"/>
        <v>1.609814369</v>
      </c>
      <c r="AO108" s="43">
        <f t="shared" si="84"/>
        <v>1.55615389</v>
      </c>
      <c r="AP108" s="43">
        <f t="shared" si="84"/>
        <v>1.504282094</v>
      </c>
      <c r="AQ108" s="43">
        <f t="shared" si="84"/>
        <v>1.460407199</v>
      </c>
      <c r="AR108" s="43">
        <f t="shared" si="84"/>
        <v>1.417811989</v>
      </c>
      <c r="AS108" s="43">
        <f t="shared" si="84"/>
        <v>1.37645914</v>
      </c>
      <c r="AT108" s="43">
        <f t="shared" si="84"/>
        <v>1.336312415</v>
      </c>
      <c r="AU108" s="43">
        <f t="shared" si="84"/>
        <v>1.297336636</v>
      </c>
      <c r="AV108" s="43">
        <f t="shared" si="84"/>
        <v>1.259497651</v>
      </c>
      <c r="AW108" s="43">
        <f t="shared" si="84"/>
        <v>1.222762303</v>
      </c>
      <c r="AX108" s="43">
        <f t="shared" si="84"/>
        <v>1.187098402</v>
      </c>
      <c r="AY108" s="43">
        <f t="shared" si="84"/>
        <v>1.152474699</v>
      </c>
      <c r="AZ108" s="43">
        <f t="shared" si="84"/>
        <v>1.118860853</v>
      </c>
      <c r="BA108" s="43">
        <f t="shared" si="84"/>
        <v>1.086227412</v>
      </c>
      <c r="BB108" s="43">
        <f t="shared" si="84"/>
        <v>1.054545779</v>
      </c>
      <c r="BC108" s="43">
        <f t="shared" si="84"/>
        <v>1.028182135</v>
      </c>
      <c r="BD108" s="43">
        <f t="shared" si="84"/>
        <v>1.002477581</v>
      </c>
      <c r="BE108" s="43">
        <f t="shared" si="84"/>
        <v>0.9774156416</v>
      </c>
      <c r="BF108" s="43">
        <f t="shared" si="84"/>
        <v>0.9529802506</v>
      </c>
      <c r="BG108" s="43">
        <f t="shared" si="84"/>
        <v>0.9291557443</v>
      </c>
      <c r="BH108" s="43">
        <f t="shared" si="84"/>
        <v>0.9059268507</v>
      </c>
      <c r="BI108" s="43">
        <f t="shared" si="84"/>
        <v>0.8832786794</v>
      </c>
      <c r="BJ108" s="43">
        <f t="shared" si="84"/>
        <v>0.8611967125</v>
      </c>
      <c r="BK108" s="43">
        <f t="shared" si="84"/>
        <v>0.8396667947</v>
      </c>
      <c r="BL108" s="43">
        <f t="shared" si="84"/>
        <v>0.8186751248</v>
      </c>
      <c r="BM108" s="43">
        <f t="shared" si="84"/>
        <v>0.7982082467</v>
      </c>
      <c r="BN108" s="43">
        <f t="shared" si="84"/>
        <v>0.7782530405</v>
      </c>
      <c r="BO108" s="43"/>
      <c r="BP108" s="43"/>
      <c r="BQ108" s="43"/>
      <c r="BR108" s="43"/>
      <c r="BS108" s="43"/>
      <c r="BT108" s="43"/>
      <c r="BU108" s="43"/>
      <c r="BV108" s="43"/>
      <c r="BW108" s="43"/>
      <c r="BX108" s="43"/>
      <c r="BY108" s="43"/>
    </row>
    <row r="109" ht="14.25" customHeight="1">
      <c r="E109" s="50">
        <f t="shared" si="72"/>
        <v>15</v>
      </c>
      <c r="F109" s="50"/>
      <c r="G109" s="43"/>
      <c r="H109" s="43"/>
      <c r="I109" s="43"/>
      <c r="J109" s="43"/>
      <c r="K109" s="43"/>
      <c r="L109" s="43"/>
      <c r="M109" s="43"/>
      <c r="N109" s="43"/>
      <c r="O109" s="43"/>
      <c r="P109" s="43"/>
      <c r="Q109" s="43"/>
      <c r="R109" s="43"/>
      <c r="S109" s="43"/>
      <c r="T109" s="43"/>
      <c r="U109" s="43">
        <f>+U$93*U$17</f>
        <v>3.576224231</v>
      </c>
      <c r="V109" s="43">
        <f t="shared" ref="V109:BN109" si="85">+U109*(1-V$94)</f>
        <v>3.442115822</v>
      </c>
      <c r="W109" s="43">
        <f t="shared" si="85"/>
        <v>3.313036479</v>
      </c>
      <c r="X109" s="43">
        <f t="shared" si="85"/>
        <v>3.188797611</v>
      </c>
      <c r="Y109" s="43">
        <f t="shared" si="85"/>
        <v>3.069217701</v>
      </c>
      <c r="Z109" s="43">
        <f t="shared" si="85"/>
        <v>2.954122037</v>
      </c>
      <c r="AA109" s="43">
        <f t="shared" si="85"/>
        <v>2.84334246</v>
      </c>
      <c r="AB109" s="43">
        <f t="shared" si="85"/>
        <v>2.736717118</v>
      </c>
      <c r="AC109" s="43">
        <f t="shared" si="85"/>
        <v>2.634090226</v>
      </c>
      <c r="AD109" s="43">
        <f t="shared" si="85"/>
        <v>2.535311843</v>
      </c>
      <c r="AE109" s="43">
        <f t="shared" si="85"/>
        <v>2.450801448</v>
      </c>
      <c r="AF109" s="43">
        <f t="shared" si="85"/>
        <v>2.369108066</v>
      </c>
      <c r="AG109" s="43">
        <f t="shared" si="85"/>
        <v>2.290137797</v>
      </c>
      <c r="AH109" s="43">
        <f t="shared" si="85"/>
        <v>2.213799871</v>
      </c>
      <c r="AI109" s="43">
        <f t="shared" si="85"/>
        <v>2.140006542</v>
      </c>
      <c r="AJ109" s="43">
        <f t="shared" si="85"/>
        <v>2.06867299</v>
      </c>
      <c r="AK109" s="43">
        <f t="shared" si="85"/>
        <v>1.999717224</v>
      </c>
      <c r="AL109" s="43">
        <f t="shared" si="85"/>
        <v>1.933059983</v>
      </c>
      <c r="AM109" s="43">
        <f t="shared" si="85"/>
        <v>1.868624651</v>
      </c>
      <c r="AN109" s="43">
        <f t="shared" si="85"/>
        <v>1.806337162</v>
      </c>
      <c r="AO109" s="43">
        <f t="shared" si="85"/>
        <v>1.746125923</v>
      </c>
      <c r="AP109" s="43">
        <f t="shared" si="85"/>
        <v>1.687921726</v>
      </c>
      <c r="AQ109" s="43">
        <f t="shared" si="85"/>
        <v>1.638690676</v>
      </c>
      <c r="AR109" s="43">
        <f t="shared" si="85"/>
        <v>1.590895531</v>
      </c>
      <c r="AS109" s="43">
        <f t="shared" si="85"/>
        <v>1.544494411</v>
      </c>
      <c r="AT109" s="43">
        <f t="shared" si="85"/>
        <v>1.499446658</v>
      </c>
      <c r="AU109" s="43">
        <f t="shared" si="85"/>
        <v>1.455712797</v>
      </c>
      <c r="AV109" s="43">
        <f t="shared" si="85"/>
        <v>1.413254507</v>
      </c>
      <c r="AW109" s="43">
        <f t="shared" si="85"/>
        <v>1.372034584</v>
      </c>
      <c r="AX109" s="43">
        <f t="shared" si="85"/>
        <v>1.332016908</v>
      </c>
      <c r="AY109" s="43">
        <f t="shared" si="85"/>
        <v>1.293166415</v>
      </c>
      <c r="AZ109" s="43">
        <f t="shared" si="85"/>
        <v>1.255449061</v>
      </c>
      <c r="BA109" s="43">
        <f t="shared" si="85"/>
        <v>1.218831797</v>
      </c>
      <c r="BB109" s="43">
        <f t="shared" si="85"/>
        <v>1.183282536</v>
      </c>
      <c r="BC109" s="43">
        <f t="shared" si="85"/>
        <v>1.153700473</v>
      </c>
      <c r="BD109" s="43">
        <f t="shared" si="85"/>
        <v>1.124857961</v>
      </c>
      <c r="BE109" s="43">
        <f t="shared" si="85"/>
        <v>1.096736512</v>
      </c>
      <c r="BF109" s="43">
        <f t="shared" si="85"/>
        <v>1.069318099</v>
      </c>
      <c r="BG109" s="43">
        <f t="shared" si="85"/>
        <v>1.042585147</v>
      </c>
      <c r="BH109" s="43">
        <f t="shared" si="85"/>
        <v>1.016520518</v>
      </c>
      <c r="BI109" s="43">
        <f t="shared" si="85"/>
        <v>0.9911075053</v>
      </c>
      <c r="BJ109" s="43">
        <f t="shared" si="85"/>
        <v>0.9663298176</v>
      </c>
      <c r="BK109" s="43">
        <f t="shared" si="85"/>
        <v>0.9421715722</v>
      </c>
      <c r="BL109" s="43">
        <f t="shared" si="85"/>
        <v>0.9186172829</v>
      </c>
      <c r="BM109" s="43">
        <f t="shared" si="85"/>
        <v>0.8956518508</v>
      </c>
      <c r="BN109" s="43">
        <f t="shared" si="85"/>
        <v>0.8732605545</v>
      </c>
      <c r="BO109" s="43"/>
      <c r="BP109" s="43"/>
      <c r="BQ109" s="43"/>
      <c r="BR109" s="43"/>
      <c r="BS109" s="43"/>
      <c r="BT109" s="43"/>
      <c r="BU109" s="43"/>
      <c r="BV109" s="43"/>
      <c r="BW109" s="43"/>
      <c r="BX109" s="43"/>
      <c r="BY109" s="43"/>
    </row>
    <row r="110" ht="14.25" customHeight="1">
      <c r="E110" s="50">
        <f t="shared" si="72"/>
        <v>16</v>
      </c>
      <c r="F110" s="50"/>
      <c r="G110" s="43"/>
      <c r="H110" s="43"/>
      <c r="I110" s="43"/>
      <c r="J110" s="43"/>
      <c r="K110" s="43"/>
      <c r="L110" s="43"/>
      <c r="M110" s="43"/>
      <c r="N110" s="43"/>
      <c r="O110" s="43"/>
      <c r="P110" s="43"/>
      <c r="Q110" s="43"/>
      <c r="R110" s="43"/>
      <c r="S110" s="43"/>
      <c r="T110" s="43"/>
      <c r="U110" s="43"/>
      <c r="V110" s="43">
        <f>+V$93*V$17</f>
        <v>3.862322169</v>
      </c>
      <c r="W110" s="43">
        <f t="shared" ref="W110:BN110" si="86">+V110*(1-W$94)</f>
        <v>3.717485088</v>
      </c>
      <c r="X110" s="43">
        <f t="shared" si="86"/>
        <v>3.578079397</v>
      </c>
      <c r="Y110" s="43">
        <f t="shared" si="86"/>
        <v>3.44390142</v>
      </c>
      <c r="Z110" s="43">
        <f t="shared" si="86"/>
        <v>3.314755117</v>
      </c>
      <c r="AA110" s="43">
        <f t="shared" si="86"/>
        <v>3.1904518</v>
      </c>
      <c r="AB110" s="43">
        <f t="shared" si="86"/>
        <v>3.070809857</v>
      </c>
      <c r="AC110" s="43">
        <f t="shared" si="86"/>
        <v>2.955654488</v>
      </c>
      <c r="AD110" s="43">
        <f t="shared" si="86"/>
        <v>2.844817444</v>
      </c>
      <c r="AE110" s="43">
        <f t="shared" si="86"/>
        <v>2.749990196</v>
      </c>
      <c r="AF110" s="43">
        <f t="shared" si="86"/>
        <v>2.658323856</v>
      </c>
      <c r="AG110" s="43">
        <f t="shared" si="86"/>
        <v>2.569713061</v>
      </c>
      <c r="AH110" s="43">
        <f t="shared" si="86"/>
        <v>2.484055959</v>
      </c>
      <c r="AI110" s="43">
        <f t="shared" si="86"/>
        <v>2.401254094</v>
      </c>
      <c r="AJ110" s="43">
        <f t="shared" si="86"/>
        <v>2.321212291</v>
      </c>
      <c r="AK110" s="43">
        <f t="shared" si="86"/>
        <v>2.243838548</v>
      </c>
      <c r="AL110" s="43">
        <f t="shared" si="86"/>
        <v>2.169043929</v>
      </c>
      <c r="AM110" s="43">
        <f t="shared" si="86"/>
        <v>2.096742465</v>
      </c>
      <c r="AN110" s="43">
        <f t="shared" si="86"/>
        <v>2.02685105</v>
      </c>
      <c r="AO110" s="43">
        <f t="shared" si="86"/>
        <v>1.959289348</v>
      </c>
      <c r="AP110" s="43">
        <f t="shared" si="86"/>
        <v>1.893979703</v>
      </c>
      <c r="AQ110" s="43">
        <f t="shared" si="86"/>
        <v>1.838738628</v>
      </c>
      <c r="AR110" s="43">
        <f t="shared" si="86"/>
        <v>1.785108752</v>
      </c>
      <c r="AS110" s="43">
        <f t="shared" si="86"/>
        <v>1.73304308</v>
      </c>
      <c r="AT110" s="43">
        <f t="shared" si="86"/>
        <v>1.68249599</v>
      </c>
      <c r="AU110" s="43">
        <f t="shared" si="86"/>
        <v>1.63342319</v>
      </c>
      <c r="AV110" s="43">
        <f t="shared" si="86"/>
        <v>1.58578168</v>
      </c>
      <c r="AW110" s="43">
        <f t="shared" si="86"/>
        <v>1.539529715</v>
      </c>
      <c r="AX110" s="43">
        <f t="shared" si="86"/>
        <v>1.494626765</v>
      </c>
      <c r="AY110" s="43">
        <f t="shared" si="86"/>
        <v>1.451033484</v>
      </c>
      <c r="AZ110" s="43">
        <f t="shared" si="86"/>
        <v>1.408711674</v>
      </c>
      <c r="BA110" s="43">
        <f t="shared" si="86"/>
        <v>1.36762425</v>
      </c>
      <c r="BB110" s="43">
        <f t="shared" si="86"/>
        <v>1.32773521</v>
      </c>
      <c r="BC110" s="43">
        <f t="shared" si="86"/>
        <v>1.294541829</v>
      </c>
      <c r="BD110" s="43">
        <f t="shared" si="86"/>
        <v>1.262178284</v>
      </c>
      <c r="BE110" s="43">
        <f t="shared" si="86"/>
        <v>1.230623827</v>
      </c>
      <c r="BF110" s="43">
        <f t="shared" si="86"/>
        <v>1.199858231</v>
      </c>
      <c r="BG110" s="43">
        <f t="shared" si="86"/>
        <v>1.169861775</v>
      </c>
      <c r="BH110" s="43">
        <f t="shared" si="86"/>
        <v>1.140615231</v>
      </c>
      <c r="BI110" s="43">
        <f t="shared" si="86"/>
        <v>1.11209985</v>
      </c>
      <c r="BJ110" s="43">
        <f t="shared" si="86"/>
        <v>1.084297354</v>
      </c>
      <c r="BK110" s="43">
        <f t="shared" si="86"/>
        <v>1.05718992</v>
      </c>
      <c r="BL110" s="43">
        <f t="shared" si="86"/>
        <v>1.030760172</v>
      </c>
      <c r="BM110" s="43">
        <f t="shared" si="86"/>
        <v>1.004991168</v>
      </c>
      <c r="BN110" s="43">
        <f t="shared" si="86"/>
        <v>0.9798663885</v>
      </c>
      <c r="BO110" s="43"/>
      <c r="BP110" s="43"/>
      <c r="BQ110" s="43"/>
      <c r="BR110" s="43"/>
      <c r="BS110" s="43"/>
      <c r="BT110" s="43"/>
      <c r="BU110" s="43"/>
      <c r="BV110" s="43"/>
      <c r="BW110" s="43"/>
      <c r="BX110" s="43"/>
      <c r="BY110" s="43"/>
    </row>
    <row r="111" ht="14.25" customHeight="1">
      <c r="E111" s="50">
        <f t="shared" si="72"/>
        <v>17</v>
      </c>
      <c r="F111" s="50"/>
      <c r="G111" s="43"/>
      <c r="H111" s="43"/>
      <c r="I111" s="43"/>
      <c r="J111" s="43"/>
      <c r="K111" s="43"/>
      <c r="L111" s="43"/>
      <c r="M111" s="43"/>
      <c r="N111" s="43"/>
      <c r="O111" s="43"/>
      <c r="P111" s="43"/>
      <c r="Q111" s="43"/>
      <c r="R111" s="43"/>
      <c r="S111" s="43"/>
      <c r="T111" s="43"/>
      <c r="U111" s="43"/>
      <c r="V111" s="43"/>
      <c r="W111" s="43">
        <f>+W$93*W$17</f>
        <v>4.171307943</v>
      </c>
      <c r="X111" s="43">
        <f t="shared" ref="X111:BN111" si="87">+W111*(1-X$94)</f>
        <v>4.014883895</v>
      </c>
      <c r="Y111" s="43">
        <f t="shared" si="87"/>
        <v>3.864325749</v>
      </c>
      <c r="Z111" s="43">
        <f t="shared" si="87"/>
        <v>3.719413533</v>
      </c>
      <c r="AA111" s="43">
        <f t="shared" si="87"/>
        <v>3.579935526</v>
      </c>
      <c r="AB111" s="43">
        <f t="shared" si="87"/>
        <v>3.445687944</v>
      </c>
      <c r="AC111" s="43">
        <f t="shared" si="87"/>
        <v>3.316474646</v>
      </c>
      <c r="AD111" s="43">
        <f t="shared" si="87"/>
        <v>3.192106847</v>
      </c>
      <c r="AE111" s="43">
        <f t="shared" si="87"/>
        <v>3.085703285</v>
      </c>
      <c r="AF111" s="43">
        <f t="shared" si="87"/>
        <v>2.982846509</v>
      </c>
      <c r="AG111" s="43">
        <f t="shared" si="87"/>
        <v>2.883418292</v>
      </c>
      <c r="AH111" s="43">
        <f t="shared" si="87"/>
        <v>2.787304349</v>
      </c>
      <c r="AI111" s="43">
        <f t="shared" si="87"/>
        <v>2.694394204</v>
      </c>
      <c r="AJ111" s="43">
        <f t="shared" si="87"/>
        <v>2.604581064</v>
      </c>
      <c r="AK111" s="43">
        <f t="shared" si="87"/>
        <v>2.517761695</v>
      </c>
      <c r="AL111" s="43">
        <f t="shared" si="87"/>
        <v>2.433836305</v>
      </c>
      <c r="AM111" s="43">
        <f t="shared" si="87"/>
        <v>2.352708428</v>
      </c>
      <c r="AN111" s="43">
        <f t="shared" si="87"/>
        <v>2.274284814</v>
      </c>
      <c r="AO111" s="43">
        <f t="shared" si="87"/>
        <v>2.19847532</v>
      </c>
      <c r="AP111" s="43">
        <f t="shared" si="87"/>
        <v>2.12519281</v>
      </c>
      <c r="AQ111" s="43">
        <f t="shared" si="87"/>
        <v>2.063208019</v>
      </c>
      <c r="AR111" s="43">
        <f t="shared" si="87"/>
        <v>2.003031119</v>
      </c>
      <c r="AS111" s="43">
        <f t="shared" si="87"/>
        <v>1.944609378</v>
      </c>
      <c r="AT111" s="43">
        <f t="shared" si="87"/>
        <v>1.887891604</v>
      </c>
      <c r="AU111" s="43">
        <f t="shared" si="87"/>
        <v>1.832828099</v>
      </c>
      <c r="AV111" s="43">
        <f t="shared" si="87"/>
        <v>1.779370613</v>
      </c>
      <c r="AW111" s="43">
        <f t="shared" si="87"/>
        <v>1.727472303</v>
      </c>
      <c r="AX111" s="43">
        <f t="shared" si="87"/>
        <v>1.677087694</v>
      </c>
      <c r="AY111" s="43">
        <f t="shared" si="87"/>
        <v>1.628172637</v>
      </c>
      <c r="AZ111" s="43">
        <f t="shared" si="87"/>
        <v>1.580684268</v>
      </c>
      <c r="BA111" s="43">
        <f t="shared" si="87"/>
        <v>1.534580977</v>
      </c>
      <c r="BB111" s="43">
        <f t="shared" si="87"/>
        <v>1.489822365</v>
      </c>
      <c r="BC111" s="43">
        <f t="shared" si="87"/>
        <v>1.452576806</v>
      </c>
      <c r="BD111" s="43">
        <f t="shared" si="87"/>
        <v>1.416262386</v>
      </c>
      <c r="BE111" s="43">
        <f t="shared" si="87"/>
        <v>1.380855826</v>
      </c>
      <c r="BF111" s="43">
        <f t="shared" si="87"/>
        <v>1.346334431</v>
      </c>
      <c r="BG111" s="43">
        <f t="shared" si="87"/>
        <v>1.31267607</v>
      </c>
      <c r="BH111" s="43">
        <f t="shared" si="87"/>
        <v>1.279859168</v>
      </c>
      <c r="BI111" s="43">
        <f t="shared" si="87"/>
        <v>1.247862689</v>
      </c>
      <c r="BJ111" s="43">
        <f t="shared" si="87"/>
        <v>1.216666122</v>
      </c>
      <c r="BK111" s="43">
        <f t="shared" si="87"/>
        <v>1.186249469</v>
      </c>
      <c r="BL111" s="43">
        <f t="shared" si="87"/>
        <v>1.156593232</v>
      </c>
      <c r="BM111" s="43">
        <f t="shared" si="87"/>
        <v>1.127678401</v>
      </c>
      <c r="BN111" s="43">
        <f t="shared" si="87"/>
        <v>1.099486441</v>
      </c>
      <c r="BO111" s="43"/>
      <c r="BP111" s="43"/>
      <c r="BQ111" s="43"/>
      <c r="BR111" s="43"/>
      <c r="BS111" s="43"/>
      <c r="BT111" s="43"/>
      <c r="BU111" s="43"/>
      <c r="BV111" s="43"/>
      <c r="BW111" s="43"/>
      <c r="BX111" s="43"/>
      <c r="BY111" s="43"/>
    </row>
    <row r="112" ht="14.25" customHeight="1">
      <c r="E112" s="50">
        <f t="shared" si="72"/>
        <v>18</v>
      </c>
      <c r="F112" s="50"/>
      <c r="G112" s="43"/>
      <c r="H112" s="43"/>
      <c r="I112" s="43"/>
      <c r="J112" s="43"/>
      <c r="K112" s="43"/>
      <c r="L112" s="43"/>
      <c r="M112" s="43"/>
      <c r="N112" s="43"/>
      <c r="O112" s="43"/>
      <c r="P112" s="43"/>
      <c r="Q112" s="43"/>
      <c r="R112" s="43"/>
      <c r="S112" s="43"/>
      <c r="T112" s="43"/>
      <c r="U112" s="43"/>
      <c r="V112" s="43"/>
      <c r="W112" s="43"/>
      <c r="X112" s="43">
        <f>+X$93*X$17</f>
        <v>4.505012578</v>
      </c>
      <c r="Y112" s="43">
        <f t="shared" ref="Y112:BN112" si="88">+X112*(1-Y$94)</f>
        <v>4.336074607</v>
      </c>
      <c r="Z112" s="43">
        <f t="shared" si="88"/>
        <v>4.173471809</v>
      </c>
      <c r="AA112" s="43">
        <f t="shared" si="88"/>
        <v>4.016966616</v>
      </c>
      <c r="AB112" s="43">
        <f t="shared" si="88"/>
        <v>3.866330368</v>
      </c>
      <c r="AC112" s="43">
        <f t="shared" si="88"/>
        <v>3.721342979</v>
      </c>
      <c r="AD112" s="43">
        <f t="shared" si="88"/>
        <v>3.581792617</v>
      </c>
      <c r="AE112" s="43">
        <f t="shared" si="88"/>
        <v>3.46239953</v>
      </c>
      <c r="AF112" s="43">
        <f t="shared" si="88"/>
        <v>3.346986213</v>
      </c>
      <c r="AG112" s="43">
        <f t="shared" si="88"/>
        <v>3.235420005</v>
      </c>
      <c r="AH112" s="43">
        <f t="shared" si="88"/>
        <v>3.127572672</v>
      </c>
      <c r="AI112" s="43">
        <f t="shared" si="88"/>
        <v>3.02332025</v>
      </c>
      <c r="AJ112" s="43">
        <f t="shared" si="88"/>
        <v>2.922542908</v>
      </c>
      <c r="AK112" s="43">
        <f t="shared" si="88"/>
        <v>2.825124811</v>
      </c>
      <c r="AL112" s="43">
        <f t="shared" si="88"/>
        <v>2.730953984</v>
      </c>
      <c r="AM112" s="43">
        <f t="shared" si="88"/>
        <v>2.639922184</v>
      </c>
      <c r="AN112" s="43">
        <f t="shared" si="88"/>
        <v>2.551924778</v>
      </c>
      <c r="AO112" s="43">
        <f t="shared" si="88"/>
        <v>2.466860619</v>
      </c>
      <c r="AP112" s="43">
        <f t="shared" si="88"/>
        <v>2.384631932</v>
      </c>
      <c r="AQ112" s="43">
        <f t="shared" si="88"/>
        <v>2.315080167</v>
      </c>
      <c r="AR112" s="43">
        <f t="shared" si="88"/>
        <v>2.247556996</v>
      </c>
      <c r="AS112" s="43">
        <f t="shared" si="88"/>
        <v>2.18200325</v>
      </c>
      <c r="AT112" s="43">
        <f t="shared" si="88"/>
        <v>2.118361488</v>
      </c>
      <c r="AU112" s="43">
        <f t="shared" si="88"/>
        <v>2.056575945</v>
      </c>
      <c r="AV112" s="43">
        <f t="shared" si="88"/>
        <v>1.99659248</v>
      </c>
      <c r="AW112" s="43">
        <f t="shared" si="88"/>
        <v>1.938358533</v>
      </c>
      <c r="AX112" s="43">
        <f t="shared" si="88"/>
        <v>1.881823075</v>
      </c>
      <c r="AY112" s="43">
        <f t="shared" si="88"/>
        <v>1.826936569</v>
      </c>
      <c r="AZ112" s="43">
        <f t="shared" si="88"/>
        <v>1.773650919</v>
      </c>
      <c r="BA112" s="43">
        <f t="shared" si="88"/>
        <v>1.721919434</v>
      </c>
      <c r="BB112" s="43">
        <f t="shared" si="88"/>
        <v>1.671696784</v>
      </c>
      <c r="BC112" s="43">
        <f t="shared" si="88"/>
        <v>1.629904364</v>
      </c>
      <c r="BD112" s="43">
        <f t="shared" si="88"/>
        <v>1.589156755</v>
      </c>
      <c r="BE112" s="43">
        <f t="shared" si="88"/>
        <v>1.549427836</v>
      </c>
      <c r="BF112" s="43">
        <f t="shared" si="88"/>
        <v>1.51069214</v>
      </c>
      <c r="BG112" s="43">
        <f t="shared" si="88"/>
        <v>1.472924837</v>
      </c>
      <c r="BH112" s="43">
        <f t="shared" si="88"/>
        <v>1.436101716</v>
      </c>
      <c r="BI112" s="43">
        <f t="shared" si="88"/>
        <v>1.400199173</v>
      </c>
      <c r="BJ112" s="43">
        <f t="shared" si="88"/>
        <v>1.365194194</v>
      </c>
      <c r="BK112" s="43">
        <f t="shared" si="88"/>
        <v>1.331064339</v>
      </c>
      <c r="BL112" s="43">
        <f t="shared" si="88"/>
        <v>1.29778773</v>
      </c>
      <c r="BM112" s="43">
        <f t="shared" si="88"/>
        <v>1.265343037</v>
      </c>
      <c r="BN112" s="43">
        <f t="shared" si="88"/>
        <v>1.233709461</v>
      </c>
      <c r="BO112" s="43"/>
      <c r="BP112" s="43"/>
      <c r="BQ112" s="43"/>
      <c r="BR112" s="43"/>
      <c r="BS112" s="43"/>
      <c r="BT112" s="43"/>
      <c r="BU112" s="43"/>
      <c r="BV112" s="43"/>
      <c r="BW112" s="43"/>
      <c r="BX112" s="43"/>
      <c r="BY112" s="43"/>
    </row>
    <row r="113" ht="14.25" customHeight="1">
      <c r="E113" s="50">
        <f t="shared" si="72"/>
        <v>19</v>
      </c>
      <c r="F113" s="50"/>
      <c r="G113" s="43"/>
      <c r="H113" s="43"/>
      <c r="I113" s="43"/>
      <c r="J113" s="43"/>
      <c r="K113" s="43"/>
      <c r="L113" s="43"/>
      <c r="M113" s="43"/>
      <c r="N113" s="43"/>
      <c r="O113" s="43"/>
      <c r="P113" s="43"/>
      <c r="Q113" s="43"/>
      <c r="R113" s="43"/>
      <c r="S113" s="43"/>
      <c r="T113" s="43"/>
      <c r="U113" s="43"/>
      <c r="V113" s="43"/>
      <c r="W113" s="43"/>
      <c r="X113" s="43"/>
      <c r="Y113" s="43">
        <f>+Y$93*Y$17</f>
        <v>4.865413585</v>
      </c>
      <c r="Z113" s="43">
        <f t="shared" ref="Z113:BN113" si="89">+Y113*(1-Z$94)</f>
        <v>4.682960575</v>
      </c>
      <c r="AA113" s="43">
        <f t="shared" si="89"/>
        <v>4.507349554</v>
      </c>
      <c r="AB113" s="43">
        <f t="shared" si="89"/>
        <v>4.338323945</v>
      </c>
      <c r="AC113" s="43">
        <f t="shared" si="89"/>
        <v>4.175636797</v>
      </c>
      <c r="AD113" s="43">
        <f t="shared" si="89"/>
        <v>4.019050418</v>
      </c>
      <c r="AE113" s="43">
        <f t="shared" si="89"/>
        <v>3.88508207</v>
      </c>
      <c r="AF113" s="43">
        <f t="shared" si="89"/>
        <v>3.755579335</v>
      </c>
      <c r="AG113" s="43">
        <f t="shared" si="89"/>
        <v>3.630393357</v>
      </c>
      <c r="AH113" s="43">
        <f t="shared" si="89"/>
        <v>3.509380245</v>
      </c>
      <c r="AI113" s="43">
        <f t="shared" si="89"/>
        <v>3.392400903</v>
      </c>
      <c r="AJ113" s="43">
        <f t="shared" si="89"/>
        <v>3.279320873</v>
      </c>
      <c r="AK113" s="43">
        <f t="shared" si="89"/>
        <v>3.170010178</v>
      </c>
      <c r="AL113" s="43">
        <f t="shared" si="89"/>
        <v>3.064343172</v>
      </c>
      <c r="AM113" s="43">
        <f t="shared" si="89"/>
        <v>2.962198399</v>
      </c>
      <c r="AN113" s="43">
        <f t="shared" si="89"/>
        <v>2.863458453</v>
      </c>
      <c r="AO113" s="43">
        <f t="shared" si="89"/>
        <v>2.768009837</v>
      </c>
      <c r="AP113" s="43">
        <f t="shared" si="89"/>
        <v>2.675742843</v>
      </c>
      <c r="AQ113" s="43">
        <f t="shared" si="89"/>
        <v>2.597700343</v>
      </c>
      <c r="AR113" s="43">
        <f t="shared" si="89"/>
        <v>2.521934083</v>
      </c>
      <c r="AS113" s="43">
        <f t="shared" si="89"/>
        <v>2.448377673</v>
      </c>
      <c r="AT113" s="43">
        <f t="shared" si="89"/>
        <v>2.376966657</v>
      </c>
      <c r="AU113" s="43">
        <f t="shared" si="89"/>
        <v>2.307638463</v>
      </c>
      <c r="AV113" s="43">
        <f t="shared" si="89"/>
        <v>2.240332341</v>
      </c>
      <c r="AW113" s="43">
        <f t="shared" si="89"/>
        <v>2.174989314</v>
      </c>
      <c r="AX113" s="43">
        <f t="shared" si="89"/>
        <v>2.111552126</v>
      </c>
      <c r="AY113" s="43">
        <f t="shared" si="89"/>
        <v>2.049965189</v>
      </c>
      <c r="AZ113" s="43">
        <f t="shared" si="89"/>
        <v>1.990174538</v>
      </c>
      <c r="BA113" s="43">
        <f t="shared" si="89"/>
        <v>1.93212778</v>
      </c>
      <c r="BB113" s="43">
        <f t="shared" si="89"/>
        <v>1.875774053</v>
      </c>
      <c r="BC113" s="43">
        <f t="shared" si="89"/>
        <v>1.828879702</v>
      </c>
      <c r="BD113" s="43">
        <f t="shared" si="89"/>
        <v>1.78315771</v>
      </c>
      <c r="BE113" s="43">
        <f t="shared" si="89"/>
        <v>1.738578767</v>
      </c>
      <c r="BF113" s="43">
        <f t="shared" si="89"/>
        <v>1.695114298</v>
      </c>
      <c r="BG113" s="43">
        <f t="shared" si="89"/>
        <v>1.65273644</v>
      </c>
      <c r="BH113" s="43">
        <f t="shared" si="89"/>
        <v>1.611418029</v>
      </c>
      <c r="BI113" s="43">
        <f t="shared" si="89"/>
        <v>1.571132579</v>
      </c>
      <c r="BJ113" s="43">
        <f t="shared" si="89"/>
        <v>1.531854264</v>
      </c>
      <c r="BK113" s="43">
        <f t="shared" si="89"/>
        <v>1.493557907</v>
      </c>
      <c r="BL113" s="43">
        <f t="shared" si="89"/>
        <v>1.45621896</v>
      </c>
      <c r="BM113" s="43">
        <f t="shared" si="89"/>
        <v>1.419813486</v>
      </c>
      <c r="BN113" s="43">
        <f t="shared" si="89"/>
        <v>1.384318149</v>
      </c>
      <c r="BO113" s="43"/>
      <c r="BP113" s="43"/>
      <c r="BQ113" s="43"/>
      <c r="BR113" s="43"/>
      <c r="BS113" s="43"/>
      <c r="BT113" s="43"/>
      <c r="BU113" s="43"/>
      <c r="BV113" s="43"/>
      <c r="BW113" s="43"/>
      <c r="BX113" s="43"/>
      <c r="BY113" s="43"/>
    </row>
    <row r="114" ht="14.25" customHeight="1">
      <c r="E114" s="50">
        <f t="shared" si="72"/>
        <v>20</v>
      </c>
      <c r="F114" s="50"/>
      <c r="G114" s="43"/>
      <c r="H114" s="43"/>
      <c r="I114" s="43"/>
      <c r="J114" s="43"/>
      <c r="K114" s="43"/>
      <c r="L114" s="43"/>
      <c r="M114" s="43"/>
      <c r="N114" s="43"/>
      <c r="O114" s="43"/>
      <c r="P114" s="43"/>
      <c r="Q114" s="43"/>
      <c r="R114" s="43"/>
      <c r="S114" s="43"/>
      <c r="T114" s="43"/>
      <c r="U114" s="43"/>
      <c r="V114" s="43"/>
      <c r="W114" s="43"/>
      <c r="X114" s="43"/>
      <c r="Y114" s="43"/>
      <c r="Z114" s="43">
        <f>+Z$93*Z$17</f>
        <v>5.254646671</v>
      </c>
      <c r="AA114" s="43">
        <f t="shared" ref="AA114:BN114" si="90">+Z114*(1-AA$94)</f>
        <v>5.057597421</v>
      </c>
      <c r="AB114" s="43">
        <f t="shared" si="90"/>
        <v>4.867937518</v>
      </c>
      <c r="AC114" s="43">
        <f t="shared" si="90"/>
        <v>4.685389861</v>
      </c>
      <c r="AD114" s="43">
        <f t="shared" si="90"/>
        <v>4.509687741</v>
      </c>
      <c r="AE114" s="43">
        <f t="shared" si="90"/>
        <v>4.359364817</v>
      </c>
      <c r="AF114" s="43">
        <f t="shared" si="90"/>
        <v>4.214052656</v>
      </c>
      <c r="AG114" s="43">
        <f t="shared" si="90"/>
        <v>4.073584234</v>
      </c>
      <c r="AH114" s="43">
        <f t="shared" si="90"/>
        <v>3.937798093</v>
      </c>
      <c r="AI114" s="43">
        <f t="shared" si="90"/>
        <v>3.806538157</v>
      </c>
      <c r="AJ114" s="43">
        <f t="shared" si="90"/>
        <v>3.679653551</v>
      </c>
      <c r="AK114" s="43">
        <f t="shared" si="90"/>
        <v>3.556998433</v>
      </c>
      <c r="AL114" s="43">
        <f t="shared" si="90"/>
        <v>3.438431819</v>
      </c>
      <c r="AM114" s="43">
        <f t="shared" si="90"/>
        <v>3.323817425</v>
      </c>
      <c r="AN114" s="43">
        <f t="shared" si="90"/>
        <v>3.21302351</v>
      </c>
      <c r="AO114" s="43">
        <f t="shared" si="90"/>
        <v>3.105922727</v>
      </c>
      <c r="AP114" s="43">
        <f t="shared" si="90"/>
        <v>3.002391969</v>
      </c>
      <c r="AQ114" s="43">
        <f t="shared" si="90"/>
        <v>2.914822203</v>
      </c>
      <c r="AR114" s="43">
        <f t="shared" si="90"/>
        <v>2.829806556</v>
      </c>
      <c r="AS114" s="43">
        <f t="shared" si="90"/>
        <v>2.747270531</v>
      </c>
      <c r="AT114" s="43">
        <f t="shared" si="90"/>
        <v>2.667141807</v>
      </c>
      <c r="AU114" s="43">
        <f t="shared" si="90"/>
        <v>2.589350171</v>
      </c>
      <c r="AV114" s="43">
        <f t="shared" si="90"/>
        <v>2.513827458</v>
      </c>
      <c r="AW114" s="43">
        <f t="shared" si="90"/>
        <v>2.440507491</v>
      </c>
      <c r="AX114" s="43">
        <f t="shared" si="90"/>
        <v>2.369326022</v>
      </c>
      <c r="AY114" s="43">
        <f t="shared" si="90"/>
        <v>2.30022068</v>
      </c>
      <c r="AZ114" s="43">
        <f t="shared" si="90"/>
        <v>2.23313091</v>
      </c>
      <c r="BA114" s="43">
        <f t="shared" si="90"/>
        <v>2.167997925</v>
      </c>
      <c r="BB114" s="43">
        <f t="shared" si="90"/>
        <v>2.104764652</v>
      </c>
      <c r="BC114" s="43">
        <f t="shared" si="90"/>
        <v>2.052145536</v>
      </c>
      <c r="BD114" s="43">
        <f t="shared" si="90"/>
        <v>2.000841898</v>
      </c>
      <c r="BE114" s="43">
        <f t="shared" si="90"/>
        <v>1.95082085</v>
      </c>
      <c r="BF114" s="43">
        <f t="shared" si="90"/>
        <v>1.902050329</v>
      </c>
      <c r="BG114" s="43">
        <f t="shared" si="90"/>
        <v>1.854499071</v>
      </c>
      <c r="BH114" s="43">
        <f t="shared" si="90"/>
        <v>1.808136594</v>
      </c>
      <c r="BI114" s="43">
        <f t="shared" si="90"/>
        <v>1.762933179</v>
      </c>
      <c r="BJ114" s="43">
        <f t="shared" si="90"/>
        <v>1.71885985</v>
      </c>
      <c r="BK114" s="43">
        <f t="shared" si="90"/>
        <v>1.675888353</v>
      </c>
      <c r="BL114" s="43">
        <f t="shared" si="90"/>
        <v>1.633991144</v>
      </c>
      <c r="BM114" s="43">
        <f t="shared" si="90"/>
        <v>1.593141366</v>
      </c>
      <c r="BN114" s="43">
        <f t="shared" si="90"/>
        <v>1.553312832</v>
      </c>
      <c r="BO114" s="43"/>
      <c r="BP114" s="43"/>
      <c r="BQ114" s="43"/>
      <c r="BR114" s="43"/>
      <c r="BS114" s="43"/>
      <c r="BT114" s="43"/>
      <c r="BU114" s="43"/>
      <c r="BV114" s="43"/>
      <c r="BW114" s="43"/>
      <c r="BX114" s="43"/>
      <c r="BY114" s="43"/>
    </row>
    <row r="115" ht="14.25" customHeight="1">
      <c r="E115" s="50">
        <f t="shared" si="72"/>
        <v>21</v>
      </c>
      <c r="F115" s="50"/>
      <c r="G115" s="43"/>
      <c r="H115" s="43"/>
      <c r="I115" s="43"/>
      <c r="J115" s="43"/>
      <c r="K115" s="43"/>
      <c r="L115" s="43"/>
      <c r="M115" s="43"/>
      <c r="N115" s="43"/>
      <c r="O115" s="43"/>
      <c r="P115" s="43"/>
      <c r="Q115" s="43"/>
      <c r="R115" s="43"/>
      <c r="S115" s="43"/>
      <c r="T115" s="43"/>
      <c r="U115" s="43"/>
      <c r="V115" s="43"/>
      <c r="W115" s="43"/>
      <c r="X115" s="43"/>
      <c r="Y115" s="43"/>
      <c r="Z115" s="43"/>
      <c r="AA115" s="43">
        <f>+AA$93*AA$17</f>
        <v>5.675018405</v>
      </c>
      <c r="AB115" s="43">
        <f t="shared" ref="AB115:BN115" si="91">+AA115*(1-AB$94)</f>
        <v>5.462205215</v>
      </c>
      <c r="AC115" s="43">
        <f t="shared" si="91"/>
        <v>5.257372519</v>
      </c>
      <c r="AD115" s="43">
        <f t="shared" si="91"/>
        <v>5.06022105</v>
      </c>
      <c r="AE115" s="43">
        <f t="shared" si="91"/>
        <v>4.891547015</v>
      </c>
      <c r="AF115" s="43">
        <f t="shared" si="91"/>
        <v>4.728495448</v>
      </c>
      <c r="AG115" s="43">
        <f t="shared" si="91"/>
        <v>4.570878933</v>
      </c>
      <c r="AH115" s="43">
        <f t="shared" si="91"/>
        <v>4.418516302</v>
      </c>
      <c r="AI115" s="43">
        <f t="shared" si="91"/>
        <v>4.271232425</v>
      </c>
      <c r="AJ115" s="43">
        <f t="shared" si="91"/>
        <v>4.128858011</v>
      </c>
      <c r="AK115" s="43">
        <f t="shared" si="91"/>
        <v>3.99122941</v>
      </c>
      <c r="AL115" s="43">
        <f t="shared" si="91"/>
        <v>3.85818843</v>
      </c>
      <c r="AM115" s="43">
        <f t="shared" si="91"/>
        <v>3.729582149</v>
      </c>
      <c r="AN115" s="43">
        <f t="shared" si="91"/>
        <v>3.605262744</v>
      </c>
      <c r="AO115" s="43">
        <f t="shared" si="91"/>
        <v>3.485087319</v>
      </c>
      <c r="AP115" s="43">
        <f t="shared" si="91"/>
        <v>3.368917742</v>
      </c>
      <c r="AQ115" s="43">
        <f t="shared" si="91"/>
        <v>3.270657641</v>
      </c>
      <c r="AR115" s="43">
        <f t="shared" si="91"/>
        <v>3.17526346</v>
      </c>
      <c r="AS115" s="43">
        <f t="shared" si="91"/>
        <v>3.082651609</v>
      </c>
      <c r="AT115" s="43">
        <f t="shared" si="91"/>
        <v>2.992740937</v>
      </c>
      <c r="AU115" s="43">
        <f t="shared" si="91"/>
        <v>2.90545266</v>
      </c>
      <c r="AV115" s="43">
        <f t="shared" si="91"/>
        <v>2.820710291</v>
      </c>
      <c r="AW115" s="43">
        <f t="shared" si="91"/>
        <v>2.738439574</v>
      </c>
      <c r="AX115" s="43">
        <f t="shared" si="91"/>
        <v>2.65856842</v>
      </c>
      <c r="AY115" s="43">
        <f t="shared" si="91"/>
        <v>2.581026841</v>
      </c>
      <c r="AZ115" s="43">
        <f t="shared" si="91"/>
        <v>2.505746891</v>
      </c>
      <c r="BA115" s="43">
        <f t="shared" si="91"/>
        <v>2.432662607</v>
      </c>
      <c r="BB115" s="43">
        <f t="shared" si="91"/>
        <v>2.361709947</v>
      </c>
      <c r="BC115" s="43">
        <f t="shared" si="91"/>
        <v>2.302667199</v>
      </c>
      <c r="BD115" s="43">
        <f t="shared" si="91"/>
        <v>2.245100519</v>
      </c>
      <c r="BE115" s="43">
        <f t="shared" si="91"/>
        <v>2.188973006</v>
      </c>
      <c r="BF115" s="43">
        <f t="shared" si="91"/>
        <v>2.134248681</v>
      </c>
      <c r="BG115" s="43">
        <f t="shared" si="91"/>
        <v>2.080892464</v>
      </c>
      <c r="BH115" s="43">
        <f t="shared" si="91"/>
        <v>2.028870152</v>
      </c>
      <c r="BI115" s="43">
        <f t="shared" si="91"/>
        <v>1.978148398</v>
      </c>
      <c r="BJ115" s="43">
        <f t="shared" si="91"/>
        <v>1.928694688</v>
      </c>
      <c r="BK115" s="43">
        <f t="shared" si="91"/>
        <v>1.880477321</v>
      </c>
      <c r="BL115" s="43">
        <f t="shared" si="91"/>
        <v>1.833465388</v>
      </c>
      <c r="BM115" s="43">
        <f t="shared" si="91"/>
        <v>1.787628753</v>
      </c>
      <c r="BN115" s="43">
        <f t="shared" si="91"/>
        <v>1.742938035</v>
      </c>
      <c r="BO115" s="43"/>
      <c r="BP115" s="43"/>
      <c r="BQ115" s="43"/>
      <c r="BR115" s="43"/>
      <c r="BS115" s="43"/>
      <c r="BT115" s="43"/>
      <c r="BU115" s="43"/>
      <c r="BV115" s="43"/>
      <c r="BW115" s="43"/>
      <c r="BX115" s="43"/>
      <c r="BY115" s="43"/>
    </row>
    <row r="116" ht="14.25" customHeight="1">
      <c r="E116" s="50">
        <f t="shared" si="72"/>
        <v>22</v>
      </c>
      <c r="F116" s="50"/>
      <c r="G116" s="43"/>
      <c r="H116" s="43"/>
      <c r="I116" s="43"/>
      <c r="J116" s="43"/>
      <c r="K116" s="43"/>
      <c r="L116" s="43"/>
      <c r="M116" s="43"/>
      <c r="N116" s="43"/>
      <c r="O116" s="43"/>
      <c r="P116" s="43"/>
      <c r="Q116" s="43"/>
      <c r="R116" s="43"/>
      <c r="S116" s="43"/>
      <c r="T116" s="43"/>
      <c r="U116" s="43"/>
      <c r="V116" s="43"/>
      <c r="W116" s="43"/>
      <c r="X116" s="43"/>
      <c r="Y116" s="43"/>
      <c r="Z116" s="43"/>
      <c r="AA116" s="43"/>
      <c r="AB116" s="43">
        <f>+AB$93*AB$17</f>
        <v>6.129019878</v>
      </c>
      <c r="AC116" s="43">
        <f t="shared" ref="AC116:BN116" si="92">+AB116*(1-AC$94)</f>
        <v>5.899181632</v>
      </c>
      <c r="AD116" s="43">
        <f t="shared" si="92"/>
        <v>5.677962321</v>
      </c>
      <c r="AE116" s="43">
        <f t="shared" si="92"/>
        <v>5.48869691</v>
      </c>
      <c r="AF116" s="43">
        <f t="shared" si="92"/>
        <v>5.305740347</v>
      </c>
      <c r="AG116" s="43">
        <f t="shared" si="92"/>
        <v>5.128882335</v>
      </c>
      <c r="AH116" s="43">
        <f t="shared" si="92"/>
        <v>4.957919591</v>
      </c>
      <c r="AI116" s="43">
        <f t="shared" si="92"/>
        <v>4.792655604</v>
      </c>
      <c r="AJ116" s="43">
        <f t="shared" si="92"/>
        <v>4.632900417</v>
      </c>
      <c r="AK116" s="43">
        <f t="shared" si="92"/>
        <v>4.478470403</v>
      </c>
      <c r="AL116" s="43">
        <f t="shared" si="92"/>
        <v>4.329188057</v>
      </c>
      <c r="AM116" s="43">
        <f t="shared" si="92"/>
        <v>4.184881788</v>
      </c>
      <c r="AN116" s="43">
        <f t="shared" si="92"/>
        <v>4.045385729</v>
      </c>
      <c r="AO116" s="43">
        <f t="shared" si="92"/>
        <v>3.910539538</v>
      </c>
      <c r="AP116" s="43">
        <f t="shared" si="92"/>
        <v>3.78018822</v>
      </c>
      <c r="AQ116" s="43">
        <f t="shared" si="92"/>
        <v>3.66993273</v>
      </c>
      <c r="AR116" s="43">
        <f t="shared" si="92"/>
        <v>3.562893025</v>
      </c>
      <c r="AS116" s="43">
        <f t="shared" si="92"/>
        <v>3.458975312</v>
      </c>
      <c r="AT116" s="43">
        <f t="shared" si="92"/>
        <v>3.358088532</v>
      </c>
      <c r="AU116" s="43">
        <f t="shared" si="92"/>
        <v>3.260144283</v>
      </c>
      <c r="AV116" s="43">
        <f t="shared" si="92"/>
        <v>3.165056742</v>
      </c>
      <c r="AW116" s="43">
        <f t="shared" si="92"/>
        <v>3.072742587</v>
      </c>
      <c r="AX116" s="43">
        <f t="shared" si="92"/>
        <v>2.983120928</v>
      </c>
      <c r="AY116" s="43">
        <f t="shared" si="92"/>
        <v>2.896113234</v>
      </c>
      <c r="AZ116" s="43">
        <f t="shared" si="92"/>
        <v>2.811643265</v>
      </c>
      <c r="BA116" s="43">
        <f t="shared" si="92"/>
        <v>2.729637003</v>
      </c>
      <c r="BB116" s="43">
        <f t="shared" si="92"/>
        <v>2.65002259</v>
      </c>
      <c r="BC116" s="43">
        <f t="shared" si="92"/>
        <v>2.583772026</v>
      </c>
      <c r="BD116" s="43">
        <f t="shared" si="92"/>
        <v>2.519177725</v>
      </c>
      <c r="BE116" s="43">
        <f t="shared" si="92"/>
        <v>2.456198282</v>
      </c>
      <c r="BF116" s="43">
        <f t="shared" si="92"/>
        <v>2.394793325</v>
      </c>
      <c r="BG116" s="43">
        <f t="shared" si="92"/>
        <v>2.334923492</v>
      </c>
      <c r="BH116" s="43">
        <f t="shared" si="92"/>
        <v>2.276550404</v>
      </c>
      <c r="BI116" s="43">
        <f t="shared" si="92"/>
        <v>2.219636644</v>
      </c>
      <c r="BJ116" s="43">
        <f t="shared" si="92"/>
        <v>2.164145728</v>
      </c>
      <c r="BK116" s="43">
        <f t="shared" si="92"/>
        <v>2.110042085</v>
      </c>
      <c r="BL116" s="43">
        <f t="shared" si="92"/>
        <v>2.057291033</v>
      </c>
      <c r="BM116" s="43">
        <f t="shared" si="92"/>
        <v>2.005858757</v>
      </c>
      <c r="BN116" s="43">
        <f t="shared" si="92"/>
        <v>1.955712288</v>
      </c>
      <c r="BO116" s="43"/>
      <c r="BP116" s="43"/>
      <c r="BQ116" s="43"/>
      <c r="BR116" s="43"/>
      <c r="BS116" s="43"/>
      <c r="BT116" s="43"/>
      <c r="BU116" s="43"/>
      <c r="BV116" s="43"/>
      <c r="BW116" s="43"/>
      <c r="BX116" s="43"/>
      <c r="BY116" s="43"/>
    </row>
    <row r="117" ht="14.25" customHeight="1">
      <c r="E117" s="50">
        <f t="shared" si="72"/>
        <v>23</v>
      </c>
      <c r="F117" s="50"/>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f>+AC$93*AC$17</f>
        <v>6.619341468</v>
      </c>
      <c r="AD117" s="43">
        <f t="shared" ref="AD117:BN117" si="93">+AC117*(1-AD$94)</f>
        <v>6.371116163</v>
      </c>
      <c r="AE117" s="43">
        <f t="shared" si="93"/>
        <v>6.158745624</v>
      </c>
      <c r="AF117" s="43">
        <f t="shared" si="93"/>
        <v>5.953454103</v>
      </c>
      <c r="AG117" s="43">
        <f t="shared" si="93"/>
        <v>5.755005633</v>
      </c>
      <c r="AH117" s="43">
        <f t="shared" si="93"/>
        <v>5.563172112</v>
      </c>
      <c r="AI117" s="43">
        <f t="shared" si="93"/>
        <v>5.377733042</v>
      </c>
      <c r="AJ117" s="43">
        <f t="shared" si="93"/>
        <v>5.198475274</v>
      </c>
      <c r="AK117" s="43">
        <f t="shared" si="93"/>
        <v>5.025192764</v>
      </c>
      <c r="AL117" s="43">
        <f t="shared" si="93"/>
        <v>4.857686339</v>
      </c>
      <c r="AM117" s="43">
        <f t="shared" si="93"/>
        <v>4.695763461</v>
      </c>
      <c r="AN117" s="43">
        <f t="shared" si="93"/>
        <v>4.539238012</v>
      </c>
      <c r="AO117" s="43">
        <f t="shared" si="93"/>
        <v>4.387930079</v>
      </c>
      <c r="AP117" s="43">
        <f t="shared" si="93"/>
        <v>4.241665743</v>
      </c>
      <c r="AQ117" s="43">
        <f t="shared" si="93"/>
        <v>4.117950492</v>
      </c>
      <c r="AR117" s="43">
        <f t="shared" si="93"/>
        <v>3.997843602</v>
      </c>
      <c r="AS117" s="43">
        <f t="shared" si="93"/>
        <v>3.881239831</v>
      </c>
      <c r="AT117" s="43">
        <f t="shared" si="93"/>
        <v>3.768037002</v>
      </c>
      <c r="AU117" s="43">
        <f t="shared" si="93"/>
        <v>3.658135923</v>
      </c>
      <c r="AV117" s="43">
        <f t="shared" si="93"/>
        <v>3.551440292</v>
      </c>
      <c r="AW117" s="43">
        <f t="shared" si="93"/>
        <v>3.447856617</v>
      </c>
      <c r="AX117" s="43">
        <f t="shared" si="93"/>
        <v>3.347294132</v>
      </c>
      <c r="AY117" s="43">
        <f t="shared" si="93"/>
        <v>3.24966472</v>
      </c>
      <c r="AZ117" s="43">
        <f t="shared" si="93"/>
        <v>3.154882832</v>
      </c>
      <c r="BA117" s="43">
        <f t="shared" si="93"/>
        <v>3.062865416</v>
      </c>
      <c r="BB117" s="43">
        <f t="shared" si="93"/>
        <v>2.973531842</v>
      </c>
      <c r="BC117" s="43">
        <f t="shared" si="93"/>
        <v>2.899193546</v>
      </c>
      <c r="BD117" s="43">
        <f t="shared" si="93"/>
        <v>2.826713707</v>
      </c>
      <c r="BE117" s="43">
        <f t="shared" si="93"/>
        <v>2.756045864</v>
      </c>
      <c r="BF117" s="43">
        <f t="shared" si="93"/>
        <v>2.687144718</v>
      </c>
      <c r="BG117" s="43">
        <f t="shared" si="93"/>
        <v>2.6199661</v>
      </c>
      <c r="BH117" s="43">
        <f t="shared" si="93"/>
        <v>2.554466947</v>
      </c>
      <c r="BI117" s="43">
        <f t="shared" si="93"/>
        <v>2.490605274</v>
      </c>
      <c r="BJ117" s="43">
        <f t="shared" si="93"/>
        <v>2.428340142</v>
      </c>
      <c r="BK117" s="43">
        <f t="shared" si="93"/>
        <v>2.367631638</v>
      </c>
      <c r="BL117" s="43">
        <f t="shared" si="93"/>
        <v>2.308440847</v>
      </c>
      <c r="BM117" s="43">
        <f t="shared" si="93"/>
        <v>2.250729826</v>
      </c>
      <c r="BN117" s="43">
        <f t="shared" si="93"/>
        <v>2.19446158</v>
      </c>
      <c r="BO117" s="43"/>
      <c r="BP117" s="43"/>
      <c r="BQ117" s="43"/>
      <c r="BR117" s="43"/>
      <c r="BS117" s="43"/>
      <c r="BT117" s="43"/>
      <c r="BU117" s="43"/>
      <c r="BV117" s="43"/>
      <c r="BW117" s="43"/>
      <c r="BX117" s="43"/>
      <c r="BY117" s="43"/>
    </row>
    <row r="118" ht="14.25" customHeight="1">
      <c r="E118" s="50">
        <f t="shared" si="72"/>
        <v>24</v>
      </c>
      <c r="F118" s="50"/>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f>+AD$93*AD$17</f>
        <v>7.148888785</v>
      </c>
      <c r="AE118" s="43">
        <f t="shared" ref="AE118:BN118" si="94">+AD118*(1-AE$94)</f>
        <v>6.910592492</v>
      </c>
      <c r="AF118" s="43">
        <f t="shared" si="94"/>
        <v>6.680239409</v>
      </c>
      <c r="AG118" s="43">
        <f t="shared" si="94"/>
        <v>6.457564762</v>
      </c>
      <c r="AH118" s="43">
        <f t="shared" si="94"/>
        <v>6.242312604</v>
      </c>
      <c r="AI118" s="43">
        <f t="shared" si="94"/>
        <v>6.034235517</v>
      </c>
      <c r="AJ118" s="43">
        <f t="shared" si="94"/>
        <v>5.833094333</v>
      </c>
      <c r="AK118" s="43">
        <f t="shared" si="94"/>
        <v>5.638657855</v>
      </c>
      <c r="AL118" s="43">
        <f t="shared" si="94"/>
        <v>5.450702593</v>
      </c>
      <c r="AM118" s="43">
        <f t="shared" si="94"/>
        <v>5.269012507</v>
      </c>
      <c r="AN118" s="43">
        <f t="shared" si="94"/>
        <v>5.093378757</v>
      </c>
      <c r="AO118" s="43">
        <f t="shared" si="94"/>
        <v>4.923599465</v>
      </c>
      <c r="AP118" s="43">
        <f t="shared" si="94"/>
        <v>4.759479483</v>
      </c>
      <c r="AQ118" s="43">
        <f t="shared" si="94"/>
        <v>4.620661331</v>
      </c>
      <c r="AR118" s="43">
        <f t="shared" si="94"/>
        <v>4.485892042</v>
      </c>
      <c r="AS118" s="43">
        <f t="shared" si="94"/>
        <v>4.355053524</v>
      </c>
      <c r="AT118" s="43">
        <f t="shared" si="94"/>
        <v>4.22803113</v>
      </c>
      <c r="AU118" s="43">
        <f t="shared" si="94"/>
        <v>4.104713555</v>
      </c>
      <c r="AV118" s="43">
        <f t="shared" si="94"/>
        <v>3.984992743</v>
      </c>
      <c r="AW118" s="43">
        <f t="shared" si="94"/>
        <v>3.868763788</v>
      </c>
      <c r="AX118" s="43">
        <f t="shared" si="94"/>
        <v>3.755924844</v>
      </c>
      <c r="AY118" s="43">
        <f t="shared" si="94"/>
        <v>3.646377036</v>
      </c>
      <c r="AZ118" s="43">
        <f t="shared" si="94"/>
        <v>3.540024373</v>
      </c>
      <c r="BA118" s="43">
        <f t="shared" si="94"/>
        <v>3.436773662</v>
      </c>
      <c r="BB118" s="43">
        <f t="shared" si="94"/>
        <v>3.33653443</v>
      </c>
      <c r="BC118" s="43">
        <f t="shared" si="94"/>
        <v>3.253121069</v>
      </c>
      <c r="BD118" s="43">
        <f t="shared" si="94"/>
        <v>3.171793043</v>
      </c>
      <c r="BE118" s="43">
        <f t="shared" si="94"/>
        <v>3.092498217</v>
      </c>
      <c r="BF118" s="43">
        <f t="shared" si="94"/>
        <v>3.015185761</v>
      </c>
      <c r="BG118" s="43">
        <f t="shared" si="94"/>
        <v>2.939806117</v>
      </c>
      <c r="BH118" s="43">
        <f t="shared" si="94"/>
        <v>2.866310964</v>
      </c>
      <c r="BI118" s="43">
        <f t="shared" si="94"/>
        <v>2.79465319</v>
      </c>
      <c r="BJ118" s="43">
        <f t="shared" si="94"/>
        <v>2.72478686</v>
      </c>
      <c r="BK118" s="43">
        <f t="shared" si="94"/>
        <v>2.656667189</v>
      </c>
      <c r="BL118" s="43">
        <f t="shared" si="94"/>
        <v>2.590250509</v>
      </c>
      <c r="BM118" s="43">
        <f t="shared" si="94"/>
        <v>2.525494246</v>
      </c>
      <c r="BN118" s="43">
        <f t="shared" si="94"/>
        <v>2.46235689</v>
      </c>
      <c r="BO118" s="43"/>
      <c r="BP118" s="43"/>
      <c r="BQ118" s="43"/>
      <c r="BR118" s="43"/>
      <c r="BS118" s="43"/>
      <c r="BT118" s="43"/>
      <c r="BU118" s="43"/>
      <c r="BV118" s="43"/>
      <c r="BW118" s="43"/>
      <c r="BX118" s="43"/>
      <c r="BY118" s="43"/>
    </row>
    <row r="119" ht="14.25" customHeight="1">
      <c r="E119" s="50">
        <f t="shared" si="72"/>
        <v>25</v>
      </c>
      <c r="F119" s="50"/>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f>+AE$93*AE$17</f>
        <v>7.469173159</v>
      </c>
      <c r="AF119" s="43">
        <f t="shared" ref="AF119:BN119" si="95">+AE119*(1-AF$94)</f>
        <v>7.22020072</v>
      </c>
      <c r="AG119" s="43">
        <f t="shared" si="95"/>
        <v>6.979527363</v>
      </c>
      <c r="AH119" s="43">
        <f t="shared" si="95"/>
        <v>6.746876451</v>
      </c>
      <c r="AI119" s="43">
        <f t="shared" si="95"/>
        <v>6.521980569</v>
      </c>
      <c r="AJ119" s="43">
        <f t="shared" si="95"/>
        <v>6.304581217</v>
      </c>
      <c r="AK119" s="43">
        <f t="shared" si="95"/>
        <v>6.09442851</v>
      </c>
      <c r="AL119" s="43">
        <f t="shared" si="95"/>
        <v>5.891280893</v>
      </c>
      <c r="AM119" s="43">
        <f t="shared" si="95"/>
        <v>5.694904863</v>
      </c>
      <c r="AN119" s="43">
        <f t="shared" si="95"/>
        <v>5.505074701</v>
      </c>
      <c r="AO119" s="43">
        <f t="shared" si="95"/>
        <v>5.321572211</v>
      </c>
      <c r="AP119" s="43">
        <f t="shared" si="95"/>
        <v>5.14418647</v>
      </c>
      <c r="AQ119" s="43">
        <f t="shared" si="95"/>
        <v>4.994147698</v>
      </c>
      <c r="AR119" s="43">
        <f t="shared" si="95"/>
        <v>4.848485057</v>
      </c>
      <c r="AS119" s="43">
        <f t="shared" si="95"/>
        <v>4.70707091</v>
      </c>
      <c r="AT119" s="43">
        <f t="shared" si="95"/>
        <v>4.569781341</v>
      </c>
      <c r="AU119" s="43">
        <f t="shared" si="95"/>
        <v>4.436496052</v>
      </c>
      <c r="AV119" s="43">
        <f t="shared" si="95"/>
        <v>4.307098251</v>
      </c>
      <c r="AW119" s="43">
        <f t="shared" si="95"/>
        <v>4.181474552</v>
      </c>
      <c r="AX119" s="43">
        <f t="shared" si="95"/>
        <v>4.059514877</v>
      </c>
      <c r="AY119" s="43">
        <f t="shared" si="95"/>
        <v>3.94111236</v>
      </c>
      <c r="AZ119" s="43">
        <f t="shared" si="95"/>
        <v>3.82616325</v>
      </c>
      <c r="BA119" s="43">
        <f t="shared" si="95"/>
        <v>3.714566822</v>
      </c>
      <c r="BB119" s="43">
        <f t="shared" si="95"/>
        <v>3.606225289</v>
      </c>
      <c r="BC119" s="43">
        <f t="shared" si="95"/>
        <v>3.516069657</v>
      </c>
      <c r="BD119" s="43">
        <f t="shared" si="95"/>
        <v>3.428167916</v>
      </c>
      <c r="BE119" s="43">
        <f t="shared" si="95"/>
        <v>3.342463718</v>
      </c>
      <c r="BF119" s="43">
        <f t="shared" si="95"/>
        <v>3.258902125</v>
      </c>
      <c r="BG119" s="43">
        <f t="shared" si="95"/>
        <v>3.177429572</v>
      </c>
      <c r="BH119" s="43">
        <f t="shared" si="95"/>
        <v>3.097993832</v>
      </c>
      <c r="BI119" s="43">
        <f t="shared" si="95"/>
        <v>3.020543987</v>
      </c>
      <c r="BJ119" s="43">
        <f t="shared" si="95"/>
        <v>2.945030387</v>
      </c>
      <c r="BK119" s="43">
        <f t="shared" si="95"/>
        <v>2.871404627</v>
      </c>
      <c r="BL119" s="43">
        <f t="shared" si="95"/>
        <v>2.799619512</v>
      </c>
      <c r="BM119" s="43">
        <f t="shared" si="95"/>
        <v>2.729629024</v>
      </c>
      <c r="BN119" s="43">
        <f t="shared" si="95"/>
        <v>2.661388298</v>
      </c>
      <c r="BO119" s="43"/>
      <c r="BP119" s="43"/>
      <c r="BQ119" s="43"/>
      <c r="BR119" s="43"/>
      <c r="BS119" s="43"/>
      <c r="BT119" s="43"/>
      <c r="BU119" s="43"/>
      <c r="BV119" s="43"/>
      <c r="BW119" s="43"/>
      <c r="BX119" s="43"/>
      <c r="BY119" s="43"/>
    </row>
    <row r="120" ht="14.25" customHeight="1">
      <c r="E120" s="50">
        <f t="shared" si="72"/>
        <v>26</v>
      </c>
      <c r="F120" s="50"/>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f>+AF$93*AF$17</f>
        <v>7.842631817</v>
      </c>
      <c r="AG120" s="43">
        <f t="shared" ref="AG120:BN120" si="96">+AF120*(1-AG$94)</f>
        <v>7.581210756</v>
      </c>
      <c r="AH120" s="43">
        <f t="shared" si="96"/>
        <v>7.328503731</v>
      </c>
      <c r="AI120" s="43">
        <f t="shared" si="96"/>
        <v>7.084220273</v>
      </c>
      <c r="AJ120" s="43">
        <f t="shared" si="96"/>
        <v>6.848079598</v>
      </c>
      <c r="AK120" s="43">
        <f t="shared" si="96"/>
        <v>6.619810278</v>
      </c>
      <c r="AL120" s="43">
        <f t="shared" si="96"/>
        <v>6.399149935</v>
      </c>
      <c r="AM120" s="43">
        <f t="shared" si="96"/>
        <v>6.185844937</v>
      </c>
      <c r="AN120" s="43">
        <f t="shared" si="96"/>
        <v>5.979650106</v>
      </c>
      <c r="AO120" s="43">
        <f t="shared" si="96"/>
        <v>5.780328436</v>
      </c>
      <c r="AP120" s="43">
        <f t="shared" si="96"/>
        <v>5.587650821</v>
      </c>
      <c r="AQ120" s="43">
        <f t="shared" si="96"/>
        <v>5.424677672</v>
      </c>
      <c r="AR120" s="43">
        <f t="shared" si="96"/>
        <v>5.266457907</v>
      </c>
      <c r="AS120" s="43">
        <f t="shared" si="96"/>
        <v>5.112852885</v>
      </c>
      <c r="AT120" s="43">
        <f t="shared" si="96"/>
        <v>4.963728009</v>
      </c>
      <c r="AU120" s="43">
        <f t="shared" si="96"/>
        <v>4.818952609</v>
      </c>
      <c r="AV120" s="43">
        <f t="shared" si="96"/>
        <v>4.678399824</v>
      </c>
      <c r="AW120" s="43">
        <f t="shared" si="96"/>
        <v>4.541946496</v>
      </c>
      <c r="AX120" s="43">
        <f t="shared" si="96"/>
        <v>4.409473057</v>
      </c>
      <c r="AY120" s="43">
        <f t="shared" si="96"/>
        <v>4.280863426</v>
      </c>
      <c r="AZ120" s="43">
        <f t="shared" si="96"/>
        <v>4.156004909</v>
      </c>
      <c r="BA120" s="43">
        <f t="shared" si="96"/>
        <v>4.034788099</v>
      </c>
      <c r="BB120" s="43">
        <f t="shared" si="96"/>
        <v>3.91710678</v>
      </c>
      <c r="BC120" s="43">
        <f t="shared" si="96"/>
        <v>3.81917911</v>
      </c>
      <c r="BD120" s="43">
        <f t="shared" si="96"/>
        <v>3.723699632</v>
      </c>
      <c r="BE120" s="43">
        <f t="shared" si="96"/>
        <v>3.630607142</v>
      </c>
      <c r="BF120" s="43">
        <f t="shared" si="96"/>
        <v>3.539841963</v>
      </c>
      <c r="BG120" s="43">
        <f t="shared" si="96"/>
        <v>3.451345914</v>
      </c>
      <c r="BH120" s="43">
        <f t="shared" si="96"/>
        <v>3.365062266</v>
      </c>
      <c r="BI120" s="43">
        <f t="shared" si="96"/>
        <v>3.28093571</v>
      </c>
      <c r="BJ120" s="43">
        <f t="shared" si="96"/>
        <v>3.198912317</v>
      </c>
      <c r="BK120" s="43">
        <f t="shared" si="96"/>
        <v>3.118939509</v>
      </c>
      <c r="BL120" s="43">
        <f t="shared" si="96"/>
        <v>3.040966021</v>
      </c>
      <c r="BM120" s="43">
        <f t="shared" si="96"/>
        <v>2.964941871</v>
      </c>
      <c r="BN120" s="43">
        <f t="shared" si="96"/>
        <v>2.890818324</v>
      </c>
      <c r="BO120" s="43"/>
      <c r="BP120" s="43"/>
      <c r="BQ120" s="43"/>
      <c r="BR120" s="43"/>
      <c r="BS120" s="43"/>
      <c r="BT120" s="43"/>
      <c r="BU120" s="43"/>
      <c r="BV120" s="43"/>
      <c r="BW120" s="43"/>
      <c r="BX120" s="43"/>
      <c r="BY120" s="43"/>
    </row>
    <row r="121" ht="14.25" customHeight="1">
      <c r="E121" s="50">
        <f t="shared" si="72"/>
        <v>27</v>
      </c>
      <c r="F121" s="50"/>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f>+AG$93*AG$17</f>
        <v>8.234763408</v>
      </c>
      <c r="AH121" s="43">
        <f t="shared" ref="AH121:BN121" si="97">+AG121*(1-AH$94)</f>
        <v>7.960271294</v>
      </c>
      <c r="AI121" s="43">
        <f t="shared" si="97"/>
        <v>7.694928918</v>
      </c>
      <c r="AJ121" s="43">
        <f t="shared" si="97"/>
        <v>7.438431287</v>
      </c>
      <c r="AK121" s="43">
        <f t="shared" si="97"/>
        <v>7.190483578</v>
      </c>
      <c r="AL121" s="43">
        <f t="shared" si="97"/>
        <v>6.950800792</v>
      </c>
      <c r="AM121" s="43">
        <f t="shared" si="97"/>
        <v>6.719107432</v>
      </c>
      <c r="AN121" s="43">
        <f t="shared" si="97"/>
        <v>6.495137184</v>
      </c>
      <c r="AO121" s="43">
        <f t="shared" si="97"/>
        <v>6.278632611</v>
      </c>
      <c r="AP121" s="43">
        <f t="shared" si="97"/>
        <v>6.069344858</v>
      </c>
      <c r="AQ121" s="43">
        <f t="shared" si="97"/>
        <v>5.892322299</v>
      </c>
      <c r="AR121" s="43">
        <f t="shared" si="97"/>
        <v>5.720462899</v>
      </c>
      <c r="AS121" s="43">
        <f t="shared" si="97"/>
        <v>5.553616064</v>
      </c>
      <c r="AT121" s="43">
        <f t="shared" si="97"/>
        <v>5.391635596</v>
      </c>
      <c r="AU121" s="43">
        <f t="shared" si="97"/>
        <v>5.234379558</v>
      </c>
      <c r="AV121" s="43">
        <f t="shared" si="97"/>
        <v>5.081710154</v>
      </c>
      <c r="AW121" s="43">
        <f t="shared" si="97"/>
        <v>4.933493608</v>
      </c>
      <c r="AX121" s="43">
        <f t="shared" si="97"/>
        <v>4.789600044</v>
      </c>
      <c r="AY121" s="43">
        <f t="shared" si="97"/>
        <v>4.649903376</v>
      </c>
      <c r="AZ121" s="43">
        <f t="shared" si="97"/>
        <v>4.514281194</v>
      </c>
      <c r="BA121" s="43">
        <f t="shared" si="97"/>
        <v>4.38261466</v>
      </c>
      <c r="BB121" s="43">
        <f t="shared" si="97"/>
        <v>4.254788399</v>
      </c>
      <c r="BC121" s="43">
        <f t="shared" si="97"/>
        <v>4.148418689</v>
      </c>
      <c r="BD121" s="43">
        <f t="shared" si="97"/>
        <v>4.044708221</v>
      </c>
      <c r="BE121" s="43">
        <f t="shared" si="97"/>
        <v>3.943590516</v>
      </c>
      <c r="BF121" s="43">
        <f t="shared" si="97"/>
        <v>3.845000753</v>
      </c>
      <c r="BG121" s="43">
        <f t="shared" si="97"/>
        <v>3.748875734</v>
      </c>
      <c r="BH121" s="43">
        <f t="shared" si="97"/>
        <v>3.655153841</v>
      </c>
      <c r="BI121" s="43">
        <f t="shared" si="97"/>
        <v>3.563774995</v>
      </c>
      <c r="BJ121" s="43">
        <f t="shared" si="97"/>
        <v>3.47468062</v>
      </c>
      <c r="BK121" s="43">
        <f t="shared" si="97"/>
        <v>3.387813604</v>
      </c>
      <c r="BL121" s="43">
        <f t="shared" si="97"/>
        <v>3.303118264</v>
      </c>
      <c r="BM121" s="43">
        <f t="shared" si="97"/>
        <v>3.220540308</v>
      </c>
      <c r="BN121" s="43">
        <f t="shared" si="97"/>
        <v>3.1400268</v>
      </c>
      <c r="BO121" s="43"/>
      <c r="BP121" s="43"/>
      <c r="BQ121" s="43"/>
      <c r="BR121" s="43"/>
      <c r="BS121" s="43"/>
      <c r="BT121" s="43"/>
      <c r="BU121" s="43"/>
      <c r="BV121" s="43"/>
      <c r="BW121" s="43"/>
      <c r="BX121" s="43"/>
      <c r="BY121" s="43"/>
    </row>
    <row r="122" ht="14.25" customHeight="1">
      <c r="E122" s="50">
        <f t="shared" si="72"/>
        <v>28</v>
      </c>
      <c r="F122" s="50"/>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f>+AH$93*AH$17</f>
        <v>8.646501578</v>
      </c>
      <c r="AI122" s="43">
        <f t="shared" ref="AI122:BN122" si="98">+AH122*(1-AI$94)</f>
        <v>8.358284859</v>
      </c>
      <c r="AJ122" s="43">
        <f t="shared" si="98"/>
        <v>8.079675364</v>
      </c>
      <c r="AK122" s="43">
        <f t="shared" si="98"/>
        <v>7.810352851</v>
      </c>
      <c r="AL122" s="43">
        <f t="shared" si="98"/>
        <v>7.550007756</v>
      </c>
      <c r="AM122" s="43">
        <f t="shared" si="98"/>
        <v>7.298340831</v>
      </c>
      <c r="AN122" s="43">
        <f t="shared" si="98"/>
        <v>7.055062804</v>
      </c>
      <c r="AO122" s="43">
        <f t="shared" si="98"/>
        <v>6.819894043</v>
      </c>
      <c r="AP122" s="43">
        <f t="shared" si="98"/>
        <v>6.592564242</v>
      </c>
      <c r="AQ122" s="43">
        <f t="shared" si="98"/>
        <v>6.400281118</v>
      </c>
      <c r="AR122" s="43">
        <f t="shared" si="98"/>
        <v>6.213606252</v>
      </c>
      <c r="AS122" s="43">
        <f t="shared" si="98"/>
        <v>6.03237607</v>
      </c>
      <c r="AT122" s="43">
        <f t="shared" si="98"/>
        <v>5.856431768</v>
      </c>
      <c r="AU122" s="43">
        <f t="shared" si="98"/>
        <v>5.685619175</v>
      </c>
      <c r="AV122" s="43">
        <f t="shared" si="98"/>
        <v>5.519788615</v>
      </c>
      <c r="AW122" s="43">
        <f t="shared" si="98"/>
        <v>5.358794781</v>
      </c>
      <c r="AX122" s="43">
        <f t="shared" si="98"/>
        <v>5.2024966</v>
      </c>
      <c r="AY122" s="43">
        <f t="shared" si="98"/>
        <v>5.050757116</v>
      </c>
      <c r="AZ122" s="43">
        <f t="shared" si="98"/>
        <v>4.903443366</v>
      </c>
      <c r="BA122" s="43">
        <f t="shared" si="98"/>
        <v>4.760426268</v>
      </c>
      <c r="BB122" s="43">
        <f t="shared" si="98"/>
        <v>4.621580502</v>
      </c>
      <c r="BC122" s="43">
        <f t="shared" si="98"/>
        <v>4.506040989</v>
      </c>
      <c r="BD122" s="43">
        <f t="shared" si="98"/>
        <v>4.393389965</v>
      </c>
      <c r="BE122" s="43">
        <f t="shared" si="98"/>
        <v>4.283555216</v>
      </c>
      <c r="BF122" s="43">
        <f t="shared" si="98"/>
        <v>4.176466335</v>
      </c>
      <c r="BG122" s="43">
        <f t="shared" si="98"/>
        <v>4.072054677</v>
      </c>
      <c r="BH122" s="43">
        <f t="shared" si="98"/>
        <v>3.97025331</v>
      </c>
      <c r="BI122" s="43">
        <f t="shared" si="98"/>
        <v>3.870996977</v>
      </c>
      <c r="BJ122" s="43">
        <f t="shared" si="98"/>
        <v>3.774222053</v>
      </c>
      <c r="BK122" s="43">
        <f t="shared" si="98"/>
        <v>3.679866501</v>
      </c>
      <c r="BL122" s="43">
        <f t="shared" si="98"/>
        <v>3.587869839</v>
      </c>
      <c r="BM122" s="43">
        <f t="shared" si="98"/>
        <v>3.498173093</v>
      </c>
      <c r="BN122" s="43">
        <f t="shared" si="98"/>
        <v>3.410718766</v>
      </c>
      <c r="BO122" s="43"/>
      <c r="BP122" s="43"/>
      <c r="BQ122" s="43"/>
      <c r="BR122" s="43"/>
      <c r="BS122" s="43"/>
      <c r="BT122" s="43"/>
      <c r="BU122" s="43"/>
      <c r="BV122" s="43"/>
      <c r="BW122" s="43"/>
      <c r="BX122" s="43"/>
      <c r="BY122" s="43"/>
    </row>
    <row r="123" ht="14.25" customHeight="1">
      <c r="E123" s="50">
        <f t="shared" si="72"/>
        <v>29</v>
      </c>
      <c r="F123" s="50"/>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f>+AI$93*AI$17</f>
        <v>9.078826657</v>
      </c>
      <c r="AJ123" s="43">
        <f t="shared" ref="AJ123:BN123" si="99">+AI123*(1-AJ$94)</f>
        <v>8.776199102</v>
      </c>
      <c r="AK123" s="43">
        <f t="shared" si="99"/>
        <v>8.483659132</v>
      </c>
      <c r="AL123" s="43">
        <f t="shared" si="99"/>
        <v>8.200870494</v>
      </c>
      <c r="AM123" s="43">
        <f t="shared" si="99"/>
        <v>7.927508144</v>
      </c>
      <c r="AN123" s="43">
        <f t="shared" si="99"/>
        <v>7.663257873</v>
      </c>
      <c r="AO123" s="43">
        <f t="shared" si="99"/>
        <v>7.407815944</v>
      </c>
      <c r="AP123" s="43">
        <f t="shared" si="99"/>
        <v>7.160888746</v>
      </c>
      <c r="AQ123" s="43">
        <f t="shared" si="99"/>
        <v>6.95202949</v>
      </c>
      <c r="AR123" s="43">
        <f t="shared" si="99"/>
        <v>6.749261964</v>
      </c>
      <c r="AS123" s="43">
        <f t="shared" si="99"/>
        <v>6.55240849</v>
      </c>
      <c r="AT123" s="43">
        <f t="shared" si="99"/>
        <v>6.361296575</v>
      </c>
      <c r="AU123" s="43">
        <f t="shared" si="99"/>
        <v>6.175758759</v>
      </c>
      <c r="AV123" s="43">
        <f t="shared" si="99"/>
        <v>5.995632462</v>
      </c>
      <c r="AW123" s="43">
        <f t="shared" si="99"/>
        <v>5.820759848</v>
      </c>
      <c r="AX123" s="43">
        <f t="shared" si="99"/>
        <v>5.650987686</v>
      </c>
      <c r="AY123" s="43">
        <f t="shared" si="99"/>
        <v>5.486167212</v>
      </c>
      <c r="AZ123" s="43">
        <f t="shared" si="99"/>
        <v>5.326154001</v>
      </c>
      <c r="BA123" s="43">
        <f t="shared" si="99"/>
        <v>5.170807843</v>
      </c>
      <c r="BB123" s="43">
        <f t="shared" si="99"/>
        <v>5.019992614</v>
      </c>
      <c r="BC123" s="43">
        <f t="shared" si="99"/>
        <v>4.894492799</v>
      </c>
      <c r="BD123" s="43">
        <f t="shared" si="99"/>
        <v>4.772130479</v>
      </c>
      <c r="BE123" s="43">
        <f t="shared" si="99"/>
        <v>4.652827217</v>
      </c>
      <c r="BF123" s="43">
        <f t="shared" si="99"/>
        <v>4.536506536</v>
      </c>
      <c r="BG123" s="43">
        <f t="shared" si="99"/>
        <v>4.423093873</v>
      </c>
      <c r="BH123" s="43">
        <f t="shared" si="99"/>
        <v>4.312516526</v>
      </c>
      <c r="BI123" s="43">
        <f t="shared" si="99"/>
        <v>4.204703613</v>
      </c>
      <c r="BJ123" s="43">
        <f t="shared" si="99"/>
        <v>4.099586023</v>
      </c>
      <c r="BK123" s="43">
        <f t="shared" si="99"/>
        <v>3.997096372</v>
      </c>
      <c r="BL123" s="43">
        <f t="shared" si="99"/>
        <v>3.897168963</v>
      </c>
      <c r="BM123" s="43">
        <f t="shared" si="99"/>
        <v>3.799739739</v>
      </c>
      <c r="BN123" s="43">
        <f t="shared" si="99"/>
        <v>3.704746245</v>
      </c>
      <c r="BO123" s="43"/>
      <c r="BP123" s="43"/>
      <c r="BQ123" s="43"/>
      <c r="BR123" s="43"/>
      <c r="BS123" s="43"/>
      <c r="BT123" s="43"/>
      <c r="BU123" s="43"/>
      <c r="BV123" s="43"/>
      <c r="BW123" s="43"/>
      <c r="BX123" s="43"/>
      <c r="BY123" s="43"/>
    </row>
    <row r="124" ht="14.25" customHeight="1">
      <c r="E124" s="50">
        <f t="shared" si="72"/>
        <v>30</v>
      </c>
      <c r="F124" s="50"/>
      <c r="G124" s="43"/>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f>+AJ$93*AJ$17</f>
        <v>9.53276799</v>
      </c>
      <c r="AK124" s="43">
        <f t="shared" ref="AK124:BN124" si="100">+AJ124*(1-AK$94)</f>
        <v>9.215009057</v>
      </c>
      <c r="AL124" s="43">
        <f t="shared" si="100"/>
        <v>8.907842088</v>
      </c>
      <c r="AM124" s="43">
        <f t="shared" si="100"/>
        <v>8.610914019</v>
      </c>
      <c r="AN124" s="43">
        <f t="shared" si="100"/>
        <v>8.323883551</v>
      </c>
      <c r="AO124" s="43">
        <f t="shared" si="100"/>
        <v>8.046420766</v>
      </c>
      <c r="AP124" s="43">
        <f t="shared" si="100"/>
        <v>7.778206741</v>
      </c>
      <c r="AQ124" s="43">
        <f t="shared" si="100"/>
        <v>7.551342378</v>
      </c>
      <c r="AR124" s="43">
        <f t="shared" si="100"/>
        <v>7.331094892</v>
      </c>
      <c r="AS124" s="43">
        <f t="shared" si="100"/>
        <v>7.117271291</v>
      </c>
      <c r="AT124" s="43">
        <f t="shared" si="100"/>
        <v>6.909684211</v>
      </c>
      <c r="AU124" s="43">
        <f t="shared" si="100"/>
        <v>6.708151755</v>
      </c>
      <c r="AV124" s="43">
        <f t="shared" si="100"/>
        <v>6.512497329</v>
      </c>
      <c r="AW124" s="43">
        <f t="shared" si="100"/>
        <v>6.32254949</v>
      </c>
      <c r="AX124" s="43">
        <f t="shared" si="100"/>
        <v>6.138141797</v>
      </c>
      <c r="AY124" s="43">
        <f t="shared" si="100"/>
        <v>5.959112661</v>
      </c>
      <c r="AZ124" s="43">
        <f t="shared" si="100"/>
        <v>5.785305208</v>
      </c>
      <c r="BA124" s="43">
        <f t="shared" si="100"/>
        <v>5.61656714</v>
      </c>
      <c r="BB124" s="43">
        <f t="shared" si="100"/>
        <v>5.452750598</v>
      </c>
      <c r="BC124" s="43">
        <f t="shared" si="100"/>
        <v>5.316431833</v>
      </c>
      <c r="BD124" s="43">
        <f t="shared" si="100"/>
        <v>5.183521037</v>
      </c>
      <c r="BE124" s="43">
        <f t="shared" si="100"/>
        <v>5.053933011</v>
      </c>
      <c r="BF124" s="43">
        <f t="shared" si="100"/>
        <v>4.927584686</v>
      </c>
      <c r="BG124" s="43">
        <f t="shared" si="100"/>
        <v>4.804395069</v>
      </c>
      <c r="BH124" s="43">
        <f t="shared" si="100"/>
        <v>4.684285192</v>
      </c>
      <c r="BI124" s="43">
        <f t="shared" si="100"/>
        <v>4.567178062</v>
      </c>
      <c r="BJ124" s="43">
        <f t="shared" si="100"/>
        <v>4.452998611</v>
      </c>
      <c r="BK124" s="43">
        <f t="shared" si="100"/>
        <v>4.341673646</v>
      </c>
      <c r="BL124" s="43">
        <f t="shared" si="100"/>
        <v>4.233131805</v>
      </c>
      <c r="BM124" s="43">
        <f t="shared" si="100"/>
        <v>4.127303509</v>
      </c>
      <c r="BN124" s="43">
        <f t="shared" si="100"/>
        <v>4.024120922</v>
      </c>
      <c r="BO124" s="43"/>
      <c r="BP124" s="43"/>
      <c r="BQ124" s="43"/>
      <c r="BR124" s="43"/>
      <c r="BS124" s="43"/>
      <c r="BT124" s="43"/>
      <c r="BU124" s="43"/>
      <c r="BV124" s="43"/>
      <c r="BW124" s="43"/>
      <c r="BX124" s="43"/>
      <c r="BY124" s="43"/>
    </row>
    <row r="125" ht="14.25" customHeight="1">
      <c r="E125" s="50">
        <f t="shared" si="72"/>
        <v>31</v>
      </c>
      <c r="F125" s="50"/>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f>+AK$93*AK$17</f>
        <v>10.00940639</v>
      </c>
      <c r="AL125" s="43">
        <f t="shared" ref="AL125:BN125" si="101">+AK125*(1-AL$94)</f>
        <v>9.67575951</v>
      </c>
      <c r="AM125" s="43">
        <f t="shared" si="101"/>
        <v>9.353234193</v>
      </c>
      <c r="AN125" s="43">
        <f t="shared" si="101"/>
        <v>9.04145972</v>
      </c>
      <c r="AO125" s="43">
        <f t="shared" si="101"/>
        <v>8.740077729</v>
      </c>
      <c r="AP125" s="43">
        <f t="shared" si="101"/>
        <v>8.448741805</v>
      </c>
      <c r="AQ125" s="43">
        <f t="shared" si="101"/>
        <v>8.202320169</v>
      </c>
      <c r="AR125" s="43">
        <f t="shared" si="101"/>
        <v>7.963085831</v>
      </c>
      <c r="AS125" s="43">
        <f t="shared" si="101"/>
        <v>7.73082916</v>
      </c>
      <c r="AT125" s="43">
        <f t="shared" si="101"/>
        <v>7.505346643</v>
      </c>
      <c r="AU125" s="43">
        <f t="shared" si="101"/>
        <v>7.2864407</v>
      </c>
      <c r="AV125" s="43">
        <f t="shared" si="101"/>
        <v>7.073919512</v>
      </c>
      <c r="AW125" s="43">
        <f t="shared" si="101"/>
        <v>6.86759686</v>
      </c>
      <c r="AX125" s="43">
        <f t="shared" si="101"/>
        <v>6.667291952</v>
      </c>
      <c r="AY125" s="43">
        <f t="shared" si="101"/>
        <v>6.47282927</v>
      </c>
      <c r="AZ125" s="43">
        <f t="shared" si="101"/>
        <v>6.284038416</v>
      </c>
      <c r="BA125" s="43">
        <f t="shared" si="101"/>
        <v>6.100753962</v>
      </c>
      <c r="BB125" s="43">
        <f t="shared" si="101"/>
        <v>5.922815305</v>
      </c>
      <c r="BC125" s="43">
        <f t="shared" si="101"/>
        <v>5.774744922</v>
      </c>
      <c r="BD125" s="43">
        <f t="shared" si="101"/>
        <v>5.630376299</v>
      </c>
      <c r="BE125" s="43">
        <f t="shared" si="101"/>
        <v>5.489616892</v>
      </c>
      <c r="BF125" s="43">
        <f t="shared" si="101"/>
        <v>5.352376469</v>
      </c>
      <c r="BG125" s="43">
        <f t="shared" si="101"/>
        <v>5.218567058</v>
      </c>
      <c r="BH125" s="43">
        <f t="shared" si="101"/>
        <v>5.088102881</v>
      </c>
      <c r="BI125" s="43">
        <f t="shared" si="101"/>
        <v>4.960900309</v>
      </c>
      <c r="BJ125" s="43">
        <f t="shared" si="101"/>
        <v>4.836877802</v>
      </c>
      <c r="BK125" s="43">
        <f t="shared" si="101"/>
        <v>4.715955856</v>
      </c>
      <c r="BL125" s="43">
        <f t="shared" si="101"/>
        <v>4.59805696</v>
      </c>
      <c r="BM125" s="43">
        <f t="shared" si="101"/>
        <v>4.483105536</v>
      </c>
      <c r="BN125" s="43">
        <f t="shared" si="101"/>
        <v>4.371027898</v>
      </c>
      <c r="BO125" s="43"/>
      <c r="BP125" s="43"/>
      <c r="BQ125" s="43"/>
      <c r="BR125" s="43"/>
      <c r="BS125" s="43"/>
      <c r="BT125" s="43"/>
      <c r="BU125" s="43"/>
      <c r="BV125" s="43"/>
      <c r="BW125" s="43"/>
      <c r="BX125" s="43"/>
      <c r="BY125" s="43"/>
    </row>
    <row r="126" ht="14.25" customHeight="1">
      <c r="E126" s="50">
        <f t="shared" si="72"/>
        <v>32</v>
      </c>
      <c r="F126" s="50"/>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f>+AL$93*AL$17</f>
        <v>10.50987671</v>
      </c>
      <c r="AM126" s="43">
        <f t="shared" ref="AM126:BN126" si="102">+AL126*(1-AM$94)</f>
        <v>10.15954749</v>
      </c>
      <c r="AN126" s="43">
        <f t="shared" si="102"/>
        <v>9.820895902</v>
      </c>
      <c r="AO126" s="43">
        <f t="shared" si="102"/>
        <v>9.493532706</v>
      </c>
      <c r="AP126" s="43">
        <f t="shared" si="102"/>
        <v>9.177081615</v>
      </c>
      <c r="AQ126" s="43">
        <f t="shared" si="102"/>
        <v>8.909416735</v>
      </c>
      <c r="AR126" s="43">
        <f t="shared" si="102"/>
        <v>8.649558747</v>
      </c>
      <c r="AS126" s="43">
        <f t="shared" si="102"/>
        <v>8.39727995</v>
      </c>
      <c r="AT126" s="43">
        <f t="shared" si="102"/>
        <v>8.152359285</v>
      </c>
      <c r="AU126" s="43">
        <f t="shared" si="102"/>
        <v>7.914582139</v>
      </c>
      <c r="AV126" s="43">
        <f t="shared" si="102"/>
        <v>7.68374016</v>
      </c>
      <c r="AW126" s="43">
        <f t="shared" si="102"/>
        <v>7.459631072</v>
      </c>
      <c r="AX126" s="43">
        <f t="shared" si="102"/>
        <v>7.242058499</v>
      </c>
      <c r="AY126" s="43">
        <f t="shared" si="102"/>
        <v>7.030831793</v>
      </c>
      <c r="AZ126" s="43">
        <f t="shared" si="102"/>
        <v>6.825765866</v>
      </c>
      <c r="BA126" s="43">
        <f t="shared" si="102"/>
        <v>6.626681028</v>
      </c>
      <c r="BB126" s="43">
        <f t="shared" si="102"/>
        <v>6.433402831</v>
      </c>
      <c r="BC126" s="43">
        <f t="shared" si="102"/>
        <v>6.27256776</v>
      </c>
      <c r="BD126" s="43">
        <f t="shared" si="102"/>
        <v>6.115753566</v>
      </c>
      <c r="BE126" s="43">
        <f t="shared" si="102"/>
        <v>5.962859727</v>
      </c>
      <c r="BF126" s="43">
        <f t="shared" si="102"/>
        <v>5.813788234</v>
      </c>
      <c r="BG126" s="43">
        <f t="shared" si="102"/>
        <v>5.668443528</v>
      </c>
      <c r="BH126" s="43">
        <f t="shared" si="102"/>
        <v>5.52673244</v>
      </c>
      <c r="BI126" s="43">
        <f t="shared" si="102"/>
        <v>5.388564129</v>
      </c>
      <c r="BJ126" s="43">
        <f t="shared" si="102"/>
        <v>5.253850026</v>
      </c>
      <c r="BK126" s="43">
        <f t="shared" si="102"/>
        <v>5.122503775</v>
      </c>
      <c r="BL126" s="43">
        <f t="shared" si="102"/>
        <v>4.994441181</v>
      </c>
      <c r="BM126" s="43">
        <f t="shared" si="102"/>
        <v>4.869580151</v>
      </c>
      <c r="BN126" s="43">
        <f t="shared" si="102"/>
        <v>4.747840647</v>
      </c>
      <c r="BO126" s="43"/>
      <c r="BP126" s="43"/>
      <c r="BQ126" s="43"/>
      <c r="BR126" s="43"/>
      <c r="BS126" s="43"/>
      <c r="BT126" s="43"/>
      <c r="BU126" s="43"/>
      <c r="BV126" s="43"/>
      <c r="BW126" s="43"/>
      <c r="BX126" s="43"/>
      <c r="BY126" s="43"/>
    </row>
    <row r="127" ht="14.25" customHeight="1">
      <c r="E127" s="50">
        <f t="shared" si="72"/>
        <v>33</v>
      </c>
      <c r="F127" s="50"/>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f>+AM$93*AM$17</f>
        <v>11.03537054</v>
      </c>
      <c r="AN127" s="43">
        <f t="shared" ref="AN127:BN127" si="103">+AM127*(1-AN$94)</f>
        <v>10.66752486</v>
      </c>
      <c r="AO127" s="43">
        <f t="shared" si="103"/>
        <v>10.3119407</v>
      </c>
      <c r="AP127" s="43">
        <f t="shared" si="103"/>
        <v>9.968209341</v>
      </c>
      <c r="AQ127" s="43">
        <f t="shared" si="103"/>
        <v>9.677469902</v>
      </c>
      <c r="AR127" s="43">
        <f t="shared" si="103"/>
        <v>9.395210363</v>
      </c>
      <c r="AS127" s="43">
        <f t="shared" si="103"/>
        <v>9.121183394</v>
      </c>
      <c r="AT127" s="43">
        <f t="shared" si="103"/>
        <v>8.855148878</v>
      </c>
      <c r="AU127" s="43">
        <f t="shared" si="103"/>
        <v>8.596873703</v>
      </c>
      <c r="AV127" s="43">
        <f t="shared" si="103"/>
        <v>8.346131553</v>
      </c>
      <c r="AW127" s="43">
        <f t="shared" si="103"/>
        <v>8.102702716</v>
      </c>
      <c r="AX127" s="43">
        <f t="shared" si="103"/>
        <v>7.866373887</v>
      </c>
      <c r="AY127" s="43">
        <f t="shared" si="103"/>
        <v>7.636937982</v>
      </c>
      <c r="AZ127" s="43">
        <f t="shared" si="103"/>
        <v>7.414193957</v>
      </c>
      <c r="BA127" s="43">
        <f t="shared" si="103"/>
        <v>7.197946634</v>
      </c>
      <c r="BB127" s="43">
        <f t="shared" si="103"/>
        <v>6.988006524</v>
      </c>
      <c r="BC127" s="43">
        <f t="shared" si="103"/>
        <v>6.81330636</v>
      </c>
      <c r="BD127" s="43">
        <f t="shared" si="103"/>
        <v>6.642973701</v>
      </c>
      <c r="BE127" s="43">
        <f t="shared" si="103"/>
        <v>6.476899359</v>
      </c>
      <c r="BF127" s="43">
        <f t="shared" si="103"/>
        <v>6.314976875</v>
      </c>
      <c r="BG127" s="43">
        <f t="shared" si="103"/>
        <v>6.157102453</v>
      </c>
      <c r="BH127" s="43">
        <f t="shared" si="103"/>
        <v>6.003174892</v>
      </c>
      <c r="BI127" s="43">
        <f t="shared" si="103"/>
        <v>5.853095519</v>
      </c>
      <c r="BJ127" s="43">
        <f t="shared" si="103"/>
        <v>5.706768131</v>
      </c>
      <c r="BK127" s="43">
        <f t="shared" si="103"/>
        <v>5.564098928</v>
      </c>
      <c r="BL127" s="43">
        <f t="shared" si="103"/>
        <v>5.424996455</v>
      </c>
      <c r="BM127" s="43">
        <f t="shared" si="103"/>
        <v>5.289371544</v>
      </c>
      <c r="BN127" s="43">
        <f t="shared" si="103"/>
        <v>5.157137255</v>
      </c>
      <c r="BO127" s="43"/>
      <c r="BP127" s="43"/>
      <c r="BQ127" s="43"/>
      <c r="BR127" s="43"/>
      <c r="BS127" s="43"/>
      <c r="BT127" s="43"/>
      <c r="BU127" s="43"/>
      <c r="BV127" s="43"/>
      <c r="BW127" s="43"/>
      <c r="BX127" s="43"/>
      <c r="BY127" s="43"/>
    </row>
    <row r="128" ht="14.25" customHeight="1">
      <c r="E128" s="50">
        <f t="shared" si="72"/>
        <v>34</v>
      </c>
      <c r="F128" s="50"/>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f>+AN$93*AN$17</f>
        <v>11.58713907</v>
      </c>
      <c r="AO128" s="43">
        <f t="shared" ref="AO128:BN128" si="104">+AN128*(1-AO$94)</f>
        <v>11.2009011</v>
      </c>
      <c r="AP128" s="43">
        <f t="shared" si="104"/>
        <v>10.82753773</v>
      </c>
      <c r="AQ128" s="43">
        <f t="shared" si="104"/>
        <v>10.51173455</v>
      </c>
      <c r="AR128" s="43">
        <f t="shared" si="104"/>
        <v>10.20514229</v>
      </c>
      <c r="AS128" s="43">
        <f t="shared" si="104"/>
        <v>9.907492307</v>
      </c>
      <c r="AT128" s="43">
        <f t="shared" si="104"/>
        <v>9.618523782</v>
      </c>
      <c r="AU128" s="43">
        <f t="shared" si="104"/>
        <v>9.337983505</v>
      </c>
      <c r="AV128" s="43">
        <f t="shared" si="104"/>
        <v>9.065625653</v>
      </c>
      <c r="AW128" s="43">
        <f t="shared" si="104"/>
        <v>8.801211571</v>
      </c>
      <c r="AX128" s="43">
        <f t="shared" si="104"/>
        <v>8.544509567</v>
      </c>
      <c r="AY128" s="43">
        <f t="shared" si="104"/>
        <v>8.295294705</v>
      </c>
      <c r="AZ128" s="43">
        <f t="shared" si="104"/>
        <v>8.053348609</v>
      </c>
      <c r="BA128" s="43">
        <f t="shared" si="104"/>
        <v>7.818459275</v>
      </c>
      <c r="BB128" s="43">
        <f t="shared" si="104"/>
        <v>7.590420879</v>
      </c>
      <c r="BC128" s="43">
        <f t="shared" si="104"/>
        <v>7.400660357</v>
      </c>
      <c r="BD128" s="43">
        <f t="shared" si="104"/>
        <v>7.215643848</v>
      </c>
      <c r="BE128" s="43">
        <f t="shared" si="104"/>
        <v>7.035252752</v>
      </c>
      <c r="BF128" s="43">
        <f t="shared" si="104"/>
        <v>6.859371433</v>
      </c>
      <c r="BG128" s="43">
        <f t="shared" si="104"/>
        <v>6.687887147</v>
      </c>
      <c r="BH128" s="43">
        <f t="shared" si="104"/>
        <v>6.520689969</v>
      </c>
      <c r="BI128" s="43">
        <f t="shared" si="104"/>
        <v>6.357672719</v>
      </c>
      <c r="BJ128" s="43">
        <f t="shared" si="104"/>
        <v>6.198730901</v>
      </c>
      <c r="BK128" s="43">
        <f t="shared" si="104"/>
        <v>6.043762629</v>
      </c>
      <c r="BL128" s="43">
        <f t="shared" si="104"/>
        <v>5.892668563</v>
      </c>
      <c r="BM128" s="43">
        <f t="shared" si="104"/>
        <v>5.745351849</v>
      </c>
      <c r="BN128" s="43">
        <f t="shared" si="104"/>
        <v>5.601718053</v>
      </c>
      <c r="BO128" s="43"/>
      <c r="BP128" s="43"/>
      <c r="BQ128" s="43"/>
      <c r="BR128" s="43"/>
      <c r="BS128" s="43"/>
      <c r="BT128" s="43"/>
      <c r="BU128" s="43"/>
      <c r="BV128" s="43"/>
      <c r="BW128" s="43"/>
      <c r="BX128" s="43"/>
      <c r="BY128" s="43"/>
    </row>
    <row r="129" ht="14.25" customHeight="1">
      <c r="E129" s="50">
        <f t="shared" si="72"/>
        <v>35</v>
      </c>
      <c r="F129" s="50"/>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f>+AO$93*AO$17</f>
        <v>12.16649603</v>
      </c>
      <c r="AP129" s="43">
        <f t="shared" ref="AP129:BN129" si="105">+AO129*(1-AP$94)</f>
        <v>11.76094616</v>
      </c>
      <c r="AQ129" s="43">
        <f t="shared" si="105"/>
        <v>11.41791856</v>
      </c>
      <c r="AR129" s="43">
        <f t="shared" si="105"/>
        <v>11.08489594</v>
      </c>
      <c r="AS129" s="43">
        <f t="shared" si="105"/>
        <v>10.76158647</v>
      </c>
      <c r="AT129" s="43">
        <f t="shared" si="105"/>
        <v>10.44770687</v>
      </c>
      <c r="AU129" s="43">
        <f t="shared" si="105"/>
        <v>10.14298208</v>
      </c>
      <c r="AV129" s="43">
        <f t="shared" si="105"/>
        <v>9.847145105</v>
      </c>
      <c r="AW129" s="43">
        <f t="shared" si="105"/>
        <v>9.559936706</v>
      </c>
      <c r="AX129" s="43">
        <f t="shared" si="105"/>
        <v>9.281105219</v>
      </c>
      <c r="AY129" s="43">
        <f t="shared" si="105"/>
        <v>9.010406317</v>
      </c>
      <c r="AZ129" s="43">
        <f t="shared" si="105"/>
        <v>8.747602799</v>
      </c>
      <c r="BA129" s="43">
        <f t="shared" si="105"/>
        <v>8.492464384</v>
      </c>
      <c r="BB129" s="43">
        <f t="shared" si="105"/>
        <v>8.244767507</v>
      </c>
      <c r="BC129" s="43">
        <f t="shared" si="105"/>
        <v>8.038648319</v>
      </c>
      <c r="BD129" s="43">
        <f t="shared" si="105"/>
        <v>7.837682111</v>
      </c>
      <c r="BE129" s="43">
        <f t="shared" si="105"/>
        <v>7.641740058</v>
      </c>
      <c r="BF129" s="43">
        <f t="shared" si="105"/>
        <v>7.450696557</v>
      </c>
      <c r="BG129" s="43">
        <f t="shared" si="105"/>
        <v>7.264429143</v>
      </c>
      <c r="BH129" s="43">
        <f t="shared" si="105"/>
        <v>7.082818414</v>
      </c>
      <c r="BI129" s="43">
        <f t="shared" si="105"/>
        <v>6.905747954</v>
      </c>
      <c r="BJ129" s="43">
        <f t="shared" si="105"/>
        <v>6.733104255</v>
      </c>
      <c r="BK129" s="43">
        <f t="shared" si="105"/>
        <v>6.564776649</v>
      </c>
      <c r="BL129" s="43">
        <f t="shared" si="105"/>
        <v>6.400657232</v>
      </c>
      <c r="BM129" s="43">
        <f t="shared" si="105"/>
        <v>6.240640802</v>
      </c>
      <c r="BN129" s="43">
        <f t="shared" si="105"/>
        <v>6.084624782</v>
      </c>
      <c r="BO129" s="43"/>
      <c r="BP129" s="43"/>
      <c r="BQ129" s="43"/>
      <c r="BR129" s="43"/>
      <c r="BS129" s="43"/>
      <c r="BT129" s="43"/>
      <c r="BU129" s="43"/>
      <c r="BV129" s="43"/>
      <c r="BW129" s="43"/>
      <c r="BX129" s="43"/>
      <c r="BY129" s="43"/>
    </row>
    <row r="130" ht="14.25" customHeight="1">
      <c r="E130" s="50">
        <f t="shared" si="72"/>
        <v>36</v>
      </c>
      <c r="F130" s="50"/>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f>+AP$93*AP$17</f>
        <v>12.77482083</v>
      </c>
      <c r="AQ130" s="43">
        <f t="shared" ref="AQ130:BN130" si="106">+AP130*(1-AQ$94)</f>
        <v>12.40222189</v>
      </c>
      <c r="AR130" s="43">
        <f t="shared" si="106"/>
        <v>12.04049041</v>
      </c>
      <c r="AS130" s="43">
        <f t="shared" si="106"/>
        <v>11.68930944</v>
      </c>
      <c r="AT130" s="43">
        <f t="shared" si="106"/>
        <v>11.34837125</v>
      </c>
      <c r="AU130" s="43">
        <f t="shared" si="106"/>
        <v>11.01737709</v>
      </c>
      <c r="AV130" s="43">
        <f t="shared" si="106"/>
        <v>10.69603692</v>
      </c>
      <c r="AW130" s="43">
        <f t="shared" si="106"/>
        <v>10.38406918</v>
      </c>
      <c r="AX130" s="43">
        <f t="shared" si="106"/>
        <v>10.0812005</v>
      </c>
      <c r="AY130" s="43">
        <f t="shared" si="106"/>
        <v>9.787165482</v>
      </c>
      <c r="AZ130" s="43">
        <f t="shared" si="106"/>
        <v>9.501706489</v>
      </c>
      <c r="BA130" s="43">
        <f t="shared" si="106"/>
        <v>9.224573383</v>
      </c>
      <c r="BB130" s="43">
        <f t="shared" si="106"/>
        <v>8.955523326</v>
      </c>
      <c r="BC130" s="43">
        <f t="shared" si="106"/>
        <v>8.731635243</v>
      </c>
      <c r="BD130" s="43">
        <f t="shared" si="106"/>
        <v>8.513344362</v>
      </c>
      <c r="BE130" s="43">
        <f t="shared" si="106"/>
        <v>8.300510753</v>
      </c>
      <c r="BF130" s="43">
        <f t="shared" si="106"/>
        <v>8.092997984</v>
      </c>
      <c r="BG130" s="43">
        <f t="shared" si="106"/>
        <v>7.890673034</v>
      </c>
      <c r="BH130" s="43">
        <f t="shared" si="106"/>
        <v>7.693406209</v>
      </c>
      <c r="BI130" s="43">
        <f t="shared" si="106"/>
        <v>7.501071053</v>
      </c>
      <c r="BJ130" s="43">
        <f t="shared" si="106"/>
        <v>7.313544277</v>
      </c>
      <c r="BK130" s="43">
        <f t="shared" si="106"/>
        <v>7.13070567</v>
      </c>
      <c r="BL130" s="43">
        <f t="shared" si="106"/>
        <v>6.952438028</v>
      </c>
      <c r="BM130" s="43">
        <f t="shared" si="106"/>
        <v>6.778627078</v>
      </c>
      <c r="BN130" s="43">
        <f t="shared" si="106"/>
        <v>6.609161401</v>
      </c>
      <c r="BO130" s="43"/>
      <c r="BP130" s="43"/>
      <c r="BQ130" s="43"/>
      <c r="BR130" s="43"/>
      <c r="BS130" s="43"/>
      <c r="BT130" s="43"/>
      <c r="BU130" s="43"/>
      <c r="BV130" s="43"/>
      <c r="BW130" s="43"/>
      <c r="BX130" s="43"/>
      <c r="BY130" s="43"/>
    </row>
    <row r="131" ht="14.25" customHeight="1">
      <c r="E131" s="50">
        <f t="shared" si="72"/>
        <v>37</v>
      </c>
      <c r="F131" s="50"/>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f>+AQ$93*AQ$17</f>
        <v>13.2203663</v>
      </c>
      <c r="AR131" s="43">
        <f t="shared" ref="AR131:BN131" si="107">+AQ131*(1-AR$94)</f>
        <v>12.83477228</v>
      </c>
      <c r="AS131" s="43">
        <f t="shared" si="107"/>
        <v>12.46042476</v>
      </c>
      <c r="AT131" s="43">
        <f t="shared" si="107"/>
        <v>12.0969957</v>
      </c>
      <c r="AU131" s="43">
        <f t="shared" si="107"/>
        <v>11.74416666</v>
      </c>
      <c r="AV131" s="43">
        <f t="shared" si="107"/>
        <v>11.40162847</v>
      </c>
      <c r="AW131" s="43">
        <f t="shared" si="107"/>
        <v>11.06908097</v>
      </c>
      <c r="AX131" s="43">
        <f t="shared" si="107"/>
        <v>10.74623278</v>
      </c>
      <c r="AY131" s="43">
        <f t="shared" si="107"/>
        <v>10.43280099</v>
      </c>
      <c r="AZ131" s="43">
        <f t="shared" si="107"/>
        <v>10.12851096</v>
      </c>
      <c r="BA131" s="43">
        <f t="shared" si="107"/>
        <v>9.833096055</v>
      </c>
      <c r="BB131" s="43">
        <f t="shared" si="107"/>
        <v>9.54629742</v>
      </c>
      <c r="BC131" s="43">
        <f t="shared" si="107"/>
        <v>9.307639985</v>
      </c>
      <c r="BD131" s="43">
        <f t="shared" si="107"/>
        <v>9.074948985</v>
      </c>
      <c r="BE131" s="43">
        <f t="shared" si="107"/>
        <v>8.848075261</v>
      </c>
      <c r="BF131" s="43">
        <f t="shared" si="107"/>
        <v>8.626873379</v>
      </c>
      <c r="BG131" s="43">
        <f t="shared" si="107"/>
        <v>8.411201545</v>
      </c>
      <c r="BH131" s="43">
        <f t="shared" si="107"/>
        <v>8.200921506</v>
      </c>
      <c r="BI131" s="43">
        <f t="shared" si="107"/>
        <v>7.995898468</v>
      </c>
      <c r="BJ131" s="43">
        <f t="shared" si="107"/>
        <v>7.796001007</v>
      </c>
      <c r="BK131" s="43">
        <f t="shared" si="107"/>
        <v>7.601100981</v>
      </c>
      <c r="BL131" s="43">
        <f t="shared" si="107"/>
        <v>7.411073457</v>
      </c>
      <c r="BM131" s="43">
        <f t="shared" si="107"/>
        <v>7.22579662</v>
      </c>
      <c r="BN131" s="43">
        <f t="shared" si="107"/>
        <v>7.045151705</v>
      </c>
      <c r="BO131" s="43"/>
      <c r="BP131" s="43"/>
      <c r="BQ131" s="43"/>
      <c r="BR131" s="43"/>
      <c r="BS131" s="43"/>
      <c r="BT131" s="43"/>
      <c r="BU131" s="43"/>
      <c r="BV131" s="43"/>
      <c r="BW131" s="43"/>
      <c r="BX131" s="43"/>
      <c r="BY131" s="43"/>
    </row>
    <row r="132" ht="14.25" customHeight="1">
      <c r="E132" s="50">
        <f t="shared" si="72"/>
        <v>38</v>
      </c>
      <c r="F132" s="50"/>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f>+AR$93*AR$17</f>
        <v>13.74918095</v>
      </c>
      <c r="AS132" s="43">
        <f t="shared" ref="AS132:BN132" si="108">+AR132*(1-AS$94)</f>
        <v>13.34816318</v>
      </c>
      <c r="AT132" s="43">
        <f t="shared" si="108"/>
        <v>12.95884175</v>
      </c>
      <c r="AU132" s="43">
        <f t="shared" si="108"/>
        <v>12.58087553</v>
      </c>
      <c r="AV132" s="43">
        <f t="shared" si="108"/>
        <v>12.21393333</v>
      </c>
      <c r="AW132" s="43">
        <f t="shared" si="108"/>
        <v>11.85769361</v>
      </c>
      <c r="AX132" s="43">
        <f t="shared" si="108"/>
        <v>11.51184421</v>
      </c>
      <c r="AY132" s="43">
        <f t="shared" si="108"/>
        <v>11.17608209</v>
      </c>
      <c r="AZ132" s="43">
        <f t="shared" si="108"/>
        <v>10.85011303</v>
      </c>
      <c r="BA132" s="43">
        <f t="shared" si="108"/>
        <v>10.5336514</v>
      </c>
      <c r="BB132" s="43">
        <f t="shared" si="108"/>
        <v>10.2264199</v>
      </c>
      <c r="BC132" s="43">
        <f t="shared" si="108"/>
        <v>9.9707594</v>
      </c>
      <c r="BD132" s="43">
        <f t="shared" si="108"/>
        <v>9.721490415</v>
      </c>
      <c r="BE132" s="43">
        <f t="shared" si="108"/>
        <v>9.478453155</v>
      </c>
      <c r="BF132" s="43">
        <f t="shared" si="108"/>
        <v>9.241491826</v>
      </c>
      <c r="BG132" s="43">
        <f t="shared" si="108"/>
        <v>9.01045453</v>
      </c>
      <c r="BH132" s="43">
        <f t="shared" si="108"/>
        <v>8.785193167</v>
      </c>
      <c r="BI132" s="43">
        <f t="shared" si="108"/>
        <v>8.565563338</v>
      </c>
      <c r="BJ132" s="43">
        <f t="shared" si="108"/>
        <v>8.351424254</v>
      </c>
      <c r="BK132" s="43">
        <f t="shared" si="108"/>
        <v>8.142638648</v>
      </c>
      <c r="BL132" s="43">
        <f t="shared" si="108"/>
        <v>7.939072682</v>
      </c>
      <c r="BM132" s="43">
        <f t="shared" si="108"/>
        <v>7.740595865</v>
      </c>
      <c r="BN132" s="43">
        <f t="shared" si="108"/>
        <v>7.547080968</v>
      </c>
      <c r="BO132" s="43"/>
      <c r="BP132" s="43"/>
      <c r="BQ132" s="43"/>
      <c r="BR132" s="43"/>
      <c r="BS132" s="43"/>
      <c r="BT132" s="43"/>
      <c r="BU132" s="43"/>
      <c r="BV132" s="43"/>
      <c r="BW132" s="43"/>
      <c r="BX132" s="43"/>
      <c r="BY132" s="43"/>
    </row>
    <row r="133" ht="14.25" customHeight="1">
      <c r="E133" s="50">
        <f t="shared" si="72"/>
        <v>39</v>
      </c>
      <c r="F133" s="50"/>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f>+AS$93*AS$17</f>
        <v>14.29914819</v>
      </c>
      <c r="AT133" s="43">
        <f t="shared" ref="AT133:BN133" si="109">+AS133*(1-AT$94)</f>
        <v>13.8820897</v>
      </c>
      <c r="AU133" s="43">
        <f t="shared" si="109"/>
        <v>13.47719542</v>
      </c>
      <c r="AV133" s="43">
        <f t="shared" si="109"/>
        <v>13.08411055</v>
      </c>
      <c r="AW133" s="43">
        <f t="shared" si="109"/>
        <v>12.70249066</v>
      </c>
      <c r="AX133" s="43">
        <f t="shared" si="109"/>
        <v>12.33200135</v>
      </c>
      <c r="AY133" s="43">
        <f t="shared" si="109"/>
        <v>11.97231798</v>
      </c>
      <c r="AZ133" s="43">
        <f t="shared" si="109"/>
        <v>11.62312537</v>
      </c>
      <c r="BA133" s="43">
        <f t="shared" si="109"/>
        <v>11.28411755</v>
      </c>
      <c r="BB133" s="43">
        <f t="shared" si="109"/>
        <v>10.95499745</v>
      </c>
      <c r="BC133" s="43">
        <f t="shared" si="109"/>
        <v>10.68112252</v>
      </c>
      <c r="BD133" s="43">
        <f t="shared" si="109"/>
        <v>10.41409445</v>
      </c>
      <c r="BE133" s="43">
        <f t="shared" si="109"/>
        <v>10.15374209</v>
      </c>
      <c r="BF133" s="43">
        <f t="shared" si="109"/>
        <v>9.89989854</v>
      </c>
      <c r="BG133" s="43">
        <f t="shared" si="109"/>
        <v>9.652401076</v>
      </c>
      <c r="BH133" s="43">
        <f t="shared" si="109"/>
        <v>9.411091049</v>
      </c>
      <c r="BI133" s="43">
        <f t="shared" si="109"/>
        <v>9.175813773</v>
      </c>
      <c r="BJ133" s="43">
        <f t="shared" si="109"/>
        <v>8.946418429</v>
      </c>
      <c r="BK133" s="43">
        <f t="shared" si="109"/>
        <v>8.722757968</v>
      </c>
      <c r="BL133" s="43">
        <f t="shared" si="109"/>
        <v>8.504689019</v>
      </c>
      <c r="BM133" s="43">
        <f t="shared" si="109"/>
        <v>8.292071793</v>
      </c>
      <c r="BN133" s="43">
        <f t="shared" si="109"/>
        <v>8.084769998</v>
      </c>
      <c r="BO133" s="43"/>
      <c r="BP133" s="43"/>
      <c r="BQ133" s="43"/>
      <c r="BR133" s="43"/>
      <c r="BS133" s="43"/>
      <c r="BT133" s="43"/>
      <c r="BU133" s="43"/>
      <c r="BV133" s="43"/>
      <c r="BW133" s="43"/>
      <c r="BX133" s="43"/>
      <c r="BY133" s="43"/>
    </row>
    <row r="134" ht="14.25" customHeight="1">
      <c r="E134" s="50">
        <f t="shared" si="72"/>
        <v>40</v>
      </c>
      <c r="F134" s="50"/>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f>+AT$93*AT$17</f>
        <v>14.87111412</v>
      </c>
      <c r="AU134" s="43">
        <f t="shared" ref="AU134:BN134" si="110">+AT134*(1-AU$94)</f>
        <v>14.43737329</v>
      </c>
      <c r="AV134" s="43">
        <f t="shared" si="110"/>
        <v>14.01628324</v>
      </c>
      <c r="AW134" s="43">
        <f t="shared" si="110"/>
        <v>13.60747498</v>
      </c>
      <c r="AX134" s="43">
        <f t="shared" si="110"/>
        <v>13.21059029</v>
      </c>
      <c r="AY134" s="43">
        <f t="shared" si="110"/>
        <v>12.82528141</v>
      </c>
      <c r="AZ134" s="43">
        <f t="shared" si="110"/>
        <v>12.4512107</v>
      </c>
      <c r="BA134" s="43">
        <f t="shared" si="110"/>
        <v>12.08805039</v>
      </c>
      <c r="BB134" s="43">
        <f t="shared" si="110"/>
        <v>11.73548225</v>
      </c>
      <c r="BC134" s="43">
        <f t="shared" si="110"/>
        <v>11.44209519</v>
      </c>
      <c r="BD134" s="43">
        <f t="shared" si="110"/>
        <v>11.15604281</v>
      </c>
      <c r="BE134" s="43">
        <f t="shared" si="110"/>
        <v>10.87714174</v>
      </c>
      <c r="BF134" s="43">
        <f t="shared" si="110"/>
        <v>10.6052132</v>
      </c>
      <c r="BG134" s="43">
        <f t="shared" si="110"/>
        <v>10.34008287</v>
      </c>
      <c r="BH134" s="43">
        <f t="shared" si="110"/>
        <v>10.0815808</v>
      </c>
      <c r="BI134" s="43">
        <f t="shared" si="110"/>
        <v>9.829541278</v>
      </c>
      <c r="BJ134" s="43">
        <f t="shared" si="110"/>
        <v>9.583802746</v>
      </c>
      <c r="BK134" s="43">
        <f t="shared" si="110"/>
        <v>9.344207677</v>
      </c>
      <c r="BL134" s="43">
        <f t="shared" si="110"/>
        <v>9.110602485</v>
      </c>
      <c r="BM134" s="43">
        <f t="shared" si="110"/>
        <v>8.882837423</v>
      </c>
      <c r="BN134" s="43">
        <f t="shared" si="110"/>
        <v>8.660766488</v>
      </c>
      <c r="BO134" s="43"/>
      <c r="BP134" s="43"/>
      <c r="BQ134" s="43"/>
      <c r="BR134" s="43"/>
      <c r="BS134" s="43"/>
      <c r="BT134" s="43"/>
      <c r="BU134" s="43"/>
      <c r="BV134" s="43"/>
      <c r="BW134" s="43"/>
      <c r="BX134" s="43"/>
      <c r="BY134" s="43"/>
    </row>
    <row r="135" ht="14.25" customHeight="1">
      <c r="E135" s="50">
        <f t="shared" si="72"/>
        <v>41</v>
      </c>
      <c r="F135" s="50"/>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f>+AU$93*AU$17</f>
        <v>15.46595868</v>
      </c>
      <c r="AV135" s="43">
        <f t="shared" ref="AV135:BN135" si="111">+AU135*(1-AV$94)</f>
        <v>15.01486822</v>
      </c>
      <c r="AW135" s="43">
        <f t="shared" si="111"/>
        <v>14.57693457</v>
      </c>
      <c r="AX135" s="43">
        <f t="shared" si="111"/>
        <v>14.15177397</v>
      </c>
      <c r="AY135" s="43">
        <f t="shared" si="111"/>
        <v>13.7390139</v>
      </c>
      <c r="AZ135" s="43">
        <f t="shared" si="111"/>
        <v>13.33829266</v>
      </c>
      <c r="BA135" s="43">
        <f t="shared" si="111"/>
        <v>12.94925913</v>
      </c>
      <c r="BB135" s="43">
        <f t="shared" si="111"/>
        <v>12.5715724</v>
      </c>
      <c r="BC135" s="43">
        <f t="shared" si="111"/>
        <v>12.25728309</v>
      </c>
      <c r="BD135" s="43">
        <f t="shared" si="111"/>
        <v>11.95085101</v>
      </c>
      <c r="BE135" s="43">
        <f t="shared" si="111"/>
        <v>11.65207974</v>
      </c>
      <c r="BF135" s="43">
        <f t="shared" si="111"/>
        <v>11.36077774</v>
      </c>
      <c r="BG135" s="43">
        <f t="shared" si="111"/>
        <v>11.0767583</v>
      </c>
      <c r="BH135" s="43">
        <f t="shared" si="111"/>
        <v>10.79983934</v>
      </c>
      <c r="BI135" s="43">
        <f t="shared" si="111"/>
        <v>10.52984336</v>
      </c>
      <c r="BJ135" s="43">
        <f t="shared" si="111"/>
        <v>10.26659728</v>
      </c>
      <c r="BK135" s="43">
        <f t="shared" si="111"/>
        <v>10.00993234</v>
      </c>
      <c r="BL135" s="43">
        <f t="shared" si="111"/>
        <v>9.759684036</v>
      </c>
      <c r="BM135" s="43">
        <f t="shared" si="111"/>
        <v>9.515691935</v>
      </c>
      <c r="BN135" s="43">
        <f t="shared" si="111"/>
        <v>9.277799636</v>
      </c>
      <c r="BO135" s="43"/>
      <c r="BP135" s="43"/>
      <c r="BQ135" s="43"/>
      <c r="BR135" s="43"/>
      <c r="BS135" s="43"/>
      <c r="BT135" s="43"/>
      <c r="BU135" s="43"/>
      <c r="BV135" s="43"/>
      <c r="BW135" s="43"/>
      <c r="BX135" s="43"/>
      <c r="BY135" s="43"/>
    </row>
    <row r="136" ht="14.25" customHeight="1">
      <c r="E136" s="50">
        <f t="shared" si="72"/>
        <v>42</v>
      </c>
      <c r="F136" s="50"/>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f>+AV$93*AV$17</f>
        <v>16.08459703</v>
      </c>
      <c r="AW136" s="43">
        <f t="shared" ref="AW136:BN136" si="112">+AV136*(1-AW$94)</f>
        <v>15.61546295</v>
      </c>
      <c r="AX136" s="43">
        <f t="shared" si="112"/>
        <v>15.16001195</v>
      </c>
      <c r="AY136" s="43">
        <f t="shared" si="112"/>
        <v>14.71784493</v>
      </c>
      <c r="AZ136" s="43">
        <f t="shared" si="112"/>
        <v>14.28857446</v>
      </c>
      <c r="BA136" s="43">
        <f t="shared" si="112"/>
        <v>13.87182437</v>
      </c>
      <c r="BB136" s="43">
        <f t="shared" si="112"/>
        <v>13.46722949</v>
      </c>
      <c r="BC136" s="43">
        <f t="shared" si="112"/>
        <v>13.13054875</v>
      </c>
      <c r="BD136" s="43">
        <f t="shared" si="112"/>
        <v>12.80228503</v>
      </c>
      <c r="BE136" s="43">
        <f t="shared" si="112"/>
        <v>12.48222791</v>
      </c>
      <c r="BF136" s="43">
        <f t="shared" si="112"/>
        <v>12.17017221</v>
      </c>
      <c r="BG136" s="43">
        <f t="shared" si="112"/>
        <v>11.86591791</v>
      </c>
      <c r="BH136" s="43">
        <f t="shared" si="112"/>
        <v>11.56926996</v>
      </c>
      <c r="BI136" s="43">
        <f t="shared" si="112"/>
        <v>11.28003821</v>
      </c>
      <c r="BJ136" s="43">
        <f t="shared" si="112"/>
        <v>10.99803725</v>
      </c>
      <c r="BK136" s="43">
        <f t="shared" si="112"/>
        <v>10.72308632</v>
      </c>
      <c r="BL136" s="43">
        <f t="shared" si="112"/>
        <v>10.45500916</v>
      </c>
      <c r="BM136" s="43">
        <f t="shared" si="112"/>
        <v>10.19363394</v>
      </c>
      <c r="BN136" s="43">
        <f t="shared" si="112"/>
        <v>9.938793087</v>
      </c>
      <c r="BO136" s="43"/>
      <c r="BP136" s="43"/>
      <c r="BQ136" s="43"/>
      <c r="BR136" s="43"/>
      <c r="BS136" s="43"/>
      <c r="BT136" s="43"/>
      <c r="BU136" s="43"/>
      <c r="BV136" s="43"/>
      <c r="BW136" s="43"/>
      <c r="BX136" s="43"/>
      <c r="BY136" s="43"/>
    </row>
    <row r="137" ht="14.25" customHeight="1">
      <c r="E137" s="50">
        <f t="shared" si="72"/>
        <v>43</v>
      </c>
      <c r="F137" s="50"/>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f>+AW$93*AW$17</f>
        <v>16.72798091</v>
      </c>
      <c r="AX137" s="43">
        <f t="shared" ref="AX137:BN137" si="113">+AW137*(1-AX$94)</f>
        <v>16.24008147</v>
      </c>
      <c r="AY137" s="43">
        <f t="shared" si="113"/>
        <v>15.76641243</v>
      </c>
      <c r="AZ137" s="43">
        <f t="shared" si="113"/>
        <v>15.30655873</v>
      </c>
      <c r="BA137" s="43">
        <f t="shared" si="113"/>
        <v>14.86011743</v>
      </c>
      <c r="BB137" s="43">
        <f t="shared" si="113"/>
        <v>14.42669734</v>
      </c>
      <c r="BC137" s="43">
        <f t="shared" si="113"/>
        <v>14.06602991</v>
      </c>
      <c r="BD137" s="43">
        <f t="shared" si="113"/>
        <v>13.71437916</v>
      </c>
      <c r="BE137" s="43">
        <f t="shared" si="113"/>
        <v>13.37151968</v>
      </c>
      <c r="BF137" s="43">
        <f t="shared" si="113"/>
        <v>13.03723169</v>
      </c>
      <c r="BG137" s="43">
        <f t="shared" si="113"/>
        <v>12.7113009</v>
      </c>
      <c r="BH137" s="43">
        <f t="shared" si="113"/>
        <v>12.39351838</v>
      </c>
      <c r="BI137" s="43">
        <f t="shared" si="113"/>
        <v>12.08368042</v>
      </c>
      <c r="BJ137" s="43">
        <f t="shared" si="113"/>
        <v>11.78158841</v>
      </c>
      <c r="BK137" s="43">
        <f t="shared" si="113"/>
        <v>11.4870487</v>
      </c>
      <c r="BL137" s="43">
        <f t="shared" si="113"/>
        <v>11.19987248</v>
      </c>
      <c r="BM137" s="43">
        <f t="shared" si="113"/>
        <v>10.91987567</v>
      </c>
      <c r="BN137" s="43">
        <f t="shared" si="113"/>
        <v>10.64687877</v>
      </c>
      <c r="BO137" s="43"/>
      <c r="BP137" s="43"/>
      <c r="BQ137" s="43"/>
      <c r="BR137" s="43"/>
      <c r="BS137" s="43"/>
      <c r="BT137" s="43"/>
      <c r="BU137" s="43"/>
      <c r="BV137" s="43"/>
      <c r="BW137" s="43"/>
      <c r="BX137" s="43"/>
      <c r="BY137" s="43"/>
    </row>
    <row r="138" ht="14.25" customHeight="1">
      <c r="E138" s="50">
        <f t="shared" si="72"/>
        <v>44</v>
      </c>
      <c r="F138" s="50"/>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f>+AX$93*AX$17</f>
        <v>17.39710015</v>
      </c>
      <c r="AY138" s="43">
        <f t="shared" ref="AY138:BN138" si="114">+AX138*(1-AY$94)</f>
        <v>16.88968473</v>
      </c>
      <c r="AZ138" s="43">
        <f t="shared" si="114"/>
        <v>16.39706892</v>
      </c>
      <c r="BA138" s="43">
        <f t="shared" si="114"/>
        <v>15.91882108</v>
      </c>
      <c r="BB138" s="43">
        <f t="shared" si="114"/>
        <v>15.45452213</v>
      </c>
      <c r="BC138" s="43">
        <f t="shared" si="114"/>
        <v>15.06815908</v>
      </c>
      <c r="BD138" s="43">
        <f t="shared" si="114"/>
        <v>14.6914551</v>
      </c>
      <c r="BE138" s="43">
        <f t="shared" si="114"/>
        <v>14.32416872</v>
      </c>
      <c r="BF138" s="43">
        <f t="shared" si="114"/>
        <v>13.96606451</v>
      </c>
      <c r="BG138" s="43">
        <f t="shared" si="114"/>
        <v>13.61691289</v>
      </c>
      <c r="BH138" s="43">
        <f t="shared" si="114"/>
        <v>13.27649007</v>
      </c>
      <c r="BI138" s="43">
        <f t="shared" si="114"/>
        <v>12.94457782</v>
      </c>
      <c r="BJ138" s="43">
        <f t="shared" si="114"/>
        <v>12.62096337</v>
      </c>
      <c r="BK138" s="43">
        <f t="shared" si="114"/>
        <v>12.30543929</v>
      </c>
      <c r="BL138" s="43">
        <f t="shared" si="114"/>
        <v>11.99780331</v>
      </c>
      <c r="BM138" s="43">
        <f t="shared" si="114"/>
        <v>11.69785822</v>
      </c>
      <c r="BN138" s="43">
        <f t="shared" si="114"/>
        <v>11.40541177</v>
      </c>
      <c r="BO138" s="43"/>
      <c r="BP138" s="43"/>
      <c r="BQ138" s="43"/>
      <c r="BR138" s="43"/>
      <c r="BS138" s="43"/>
      <c r="BT138" s="43"/>
      <c r="BU138" s="43"/>
      <c r="BV138" s="43"/>
      <c r="BW138" s="43"/>
      <c r="BX138" s="43"/>
      <c r="BY138" s="43"/>
    </row>
    <row r="139" ht="14.25" customHeight="1">
      <c r="E139" s="50">
        <f t="shared" si="72"/>
        <v>45</v>
      </c>
      <c r="F139" s="50"/>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f>+AY$93*AY$17</f>
        <v>18.09298416</v>
      </c>
      <c r="AZ139" s="43">
        <f t="shared" ref="AZ139:BN139" si="115">+AY139*(1-AZ$94)</f>
        <v>17.56527212</v>
      </c>
      <c r="BA139" s="43">
        <f t="shared" si="115"/>
        <v>17.05295168</v>
      </c>
      <c r="BB139" s="43">
        <f t="shared" si="115"/>
        <v>16.55557392</v>
      </c>
      <c r="BC139" s="43">
        <f t="shared" si="115"/>
        <v>16.14168458</v>
      </c>
      <c r="BD139" s="43">
        <f t="shared" si="115"/>
        <v>15.73814246</v>
      </c>
      <c r="BE139" s="43">
        <f t="shared" si="115"/>
        <v>15.3446889</v>
      </c>
      <c r="BF139" s="43">
        <f t="shared" si="115"/>
        <v>14.96107168</v>
      </c>
      <c r="BG139" s="43">
        <f t="shared" si="115"/>
        <v>14.58704488</v>
      </c>
      <c r="BH139" s="43">
        <f t="shared" si="115"/>
        <v>14.22236876</v>
      </c>
      <c r="BI139" s="43">
        <f t="shared" si="115"/>
        <v>13.86680954</v>
      </c>
      <c r="BJ139" s="43">
        <f t="shared" si="115"/>
        <v>13.52013931</v>
      </c>
      <c r="BK139" s="43">
        <f t="shared" si="115"/>
        <v>13.18213582</v>
      </c>
      <c r="BL139" s="43">
        <f t="shared" si="115"/>
        <v>12.85258243</v>
      </c>
      <c r="BM139" s="43">
        <f t="shared" si="115"/>
        <v>12.53126787</v>
      </c>
      <c r="BN139" s="43">
        <f t="shared" si="115"/>
        <v>12.21798617</v>
      </c>
      <c r="BO139" s="43"/>
      <c r="BP139" s="43"/>
      <c r="BQ139" s="43"/>
      <c r="BR139" s="43"/>
      <c r="BS139" s="43"/>
      <c r="BT139" s="43"/>
      <c r="BU139" s="43"/>
      <c r="BV139" s="43"/>
      <c r="BW139" s="43"/>
      <c r="BX139" s="43"/>
      <c r="BY139" s="43"/>
    </row>
    <row r="140" ht="14.25" customHeight="1">
      <c r="E140" s="50">
        <f t="shared" si="72"/>
        <v>46</v>
      </c>
      <c r="F140" s="50"/>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f>+AZ$93*AZ$17</f>
        <v>18.81670352</v>
      </c>
      <c r="BA140" s="43">
        <f t="shared" ref="BA140:BN140" si="116">+AZ140*(1-BA$94)</f>
        <v>18.267883</v>
      </c>
      <c r="BB140" s="43">
        <f t="shared" si="116"/>
        <v>17.73506975</v>
      </c>
      <c r="BC140" s="43">
        <f t="shared" si="116"/>
        <v>17.291693</v>
      </c>
      <c r="BD140" s="43">
        <f t="shared" si="116"/>
        <v>16.85940068</v>
      </c>
      <c r="BE140" s="43">
        <f t="shared" si="116"/>
        <v>16.43791566</v>
      </c>
      <c r="BF140" s="43">
        <f t="shared" si="116"/>
        <v>16.02696777</v>
      </c>
      <c r="BG140" s="43">
        <f t="shared" si="116"/>
        <v>15.62629358</v>
      </c>
      <c r="BH140" s="43">
        <f t="shared" si="116"/>
        <v>15.23563624</v>
      </c>
      <c r="BI140" s="43">
        <f t="shared" si="116"/>
        <v>14.85474533</v>
      </c>
      <c r="BJ140" s="43">
        <f t="shared" si="116"/>
        <v>14.4833767</v>
      </c>
      <c r="BK140" s="43">
        <f t="shared" si="116"/>
        <v>14.12129228</v>
      </c>
      <c r="BL140" s="43">
        <f t="shared" si="116"/>
        <v>13.76825997</v>
      </c>
      <c r="BM140" s="43">
        <f t="shared" si="116"/>
        <v>13.42405347</v>
      </c>
      <c r="BN140" s="43">
        <f t="shared" si="116"/>
        <v>13.08845214</v>
      </c>
      <c r="BO140" s="43"/>
      <c r="BP140" s="43"/>
      <c r="BQ140" s="43"/>
      <c r="BR140" s="43"/>
      <c r="BS140" s="43"/>
      <c r="BT140" s="43"/>
      <c r="BU140" s="43"/>
      <c r="BV140" s="43"/>
      <c r="BW140" s="43"/>
      <c r="BX140" s="43"/>
      <c r="BY140" s="43"/>
    </row>
    <row r="141" ht="14.25" customHeight="1">
      <c r="E141" s="50">
        <f t="shared" si="72"/>
        <v>47</v>
      </c>
      <c r="F141" s="50"/>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f>+BA$93*BA$17</f>
        <v>19.56937166</v>
      </c>
      <c r="BB141" s="43">
        <f t="shared" ref="BB141:BN141" si="117">+BA141*(1-BB$94)</f>
        <v>18.99859832</v>
      </c>
      <c r="BC141" s="43">
        <f t="shared" si="117"/>
        <v>18.52363336</v>
      </c>
      <c r="BD141" s="43">
        <f t="shared" si="117"/>
        <v>18.06054253</v>
      </c>
      <c r="BE141" s="43">
        <f t="shared" si="117"/>
        <v>17.60902897</v>
      </c>
      <c r="BF141" s="43">
        <f t="shared" si="117"/>
        <v>17.16880324</v>
      </c>
      <c r="BG141" s="43">
        <f t="shared" si="117"/>
        <v>16.73958316</v>
      </c>
      <c r="BH141" s="43">
        <f t="shared" si="117"/>
        <v>16.32109358</v>
      </c>
      <c r="BI141" s="43">
        <f t="shared" si="117"/>
        <v>15.91306624</v>
      </c>
      <c r="BJ141" s="43">
        <f t="shared" si="117"/>
        <v>15.51523959</v>
      </c>
      <c r="BK141" s="43">
        <f t="shared" si="117"/>
        <v>15.1273586</v>
      </c>
      <c r="BL141" s="43">
        <f t="shared" si="117"/>
        <v>14.74917463</v>
      </c>
      <c r="BM141" s="43">
        <f t="shared" si="117"/>
        <v>14.38044527</v>
      </c>
      <c r="BN141" s="43">
        <f t="shared" si="117"/>
        <v>14.02093413</v>
      </c>
      <c r="BO141" s="43"/>
      <c r="BP141" s="43"/>
      <c r="BQ141" s="43"/>
      <c r="BR141" s="43"/>
      <c r="BS141" s="43"/>
      <c r="BT141" s="43"/>
      <c r="BU141" s="43"/>
      <c r="BV141" s="43"/>
      <c r="BW141" s="43"/>
      <c r="BX141" s="43"/>
      <c r="BY141" s="43"/>
    </row>
    <row r="142" ht="14.25" customHeight="1">
      <c r="E142" s="50">
        <f t="shared" si="72"/>
        <v>48</v>
      </c>
      <c r="F142" s="50"/>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f>+BB$93*BB$17</f>
        <v>20.35214653</v>
      </c>
      <c r="BC142" s="43">
        <f t="shared" ref="BC142:BN142" si="118">+BB142*(1-BC$94)</f>
        <v>19.84334287</v>
      </c>
      <c r="BD142" s="43">
        <f t="shared" si="118"/>
        <v>19.34725929</v>
      </c>
      <c r="BE142" s="43">
        <f t="shared" si="118"/>
        <v>18.86357781</v>
      </c>
      <c r="BF142" s="43">
        <f t="shared" si="118"/>
        <v>18.39198837</v>
      </c>
      <c r="BG142" s="43">
        <f t="shared" si="118"/>
        <v>17.93218866</v>
      </c>
      <c r="BH142" s="43">
        <f t="shared" si="118"/>
        <v>17.48388394</v>
      </c>
      <c r="BI142" s="43">
        <f t="shared" si="118"/>
        <v>17.04678684</v>
      </c>
      <c r="BJ142" s="43">
        <f t="shared" si="118"/>
        <v>16.62061717</v>
      </c>
      <c r="BK142" s="43">
        <f t="shared" si="118"/>
        <v>16.20510174</v>
      </c>
      <c r="BL142" s="43">
        <f t="shared" si="118"/>
        <v>15.7999742</v>
      </c>
      <c r="BM142" s="43">
        <f t="shared" si="118"/>
        <v>15.40497484</v>
      </c>
      <c r="BN142" s="43">
        <f t="shared" si="118"/>
        <v>15.01985047</v>
      </c>
      <c r="BO142" s="43"/>
      <c r="BP142" s="43"/>
      <c r="BQ142" s="43"/>
      <c r="BR142" s="43"/>
      <c r="BS142" s="43"/>
      <c r="BT142" s="43"/>
      <c r="BU142" s="43"/>
      <c r="BV142" s="43"/>
      <c r="BW142" s="43"/>
      <c r="BX142" s="43"/>
      <c r="BY142" s="43"/>
    </row>
    <row r="143" ht="14.25" customHeight="1">
      <c r="E143" s="50">
        <f t="shared" si="72"/>
        <v>49</v>
      </c>
      <c r="F143" s="50"/>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f>+BC$93*BC$17</f>
        <v>20.85995254</v>
      </c>
      <c r="BD143" s="43">
        <f t="shared" ref="BD143:BN143" si="119">+BC143*(1-BD$94)</f>
        <v>20.33845372</v>
      </c>
      <c r="BE143" s="43">
        <f t="shared" si="119"/>
        <v>19.82999238</v>
      </c>
      <c r="BF143" s="43">
        <f t="shared" si="119"/>
        <v>19.33424257</v>
      </c>
      <c r="BG143" s="43">
        <f t="shared" si="119"/>
        <v>18.85088651</v>
      </c>
      <c r="BH143" s="43">
        <f t="shared" si="119"/>
        <v>18.37961434</v>
      </c>
      <c r="BI143" s="43">
        <f t="shared" si="119"/>
        <v>17.92012399</v>
      </c>
      <c r="BJ143" s="43">
        <f t="shared" si="119"/>
        <v>17.47212089</v>
      </c>
      <c r="BK143" s="43">
        <f t="shared" si="119"/>
        <v>17.03531786</v>
      </c>
      <c r="BL143" s="43">
        <f t="shared" si="119"/>
        <v>16.60943492</v>
      </c>
      <c r="BM143" s="43">
        <f t="shared" si="119"/>
        <v>16.19419904</v>
      </c>
      <c r="BN143" s="43">
        <f t="shared" si="119"/>
        <v>15.78934407</v>
      </c>
      <c r="BO143" s="43"/>
      <c r="BP143" s="43"/>
      <c r="BQ143" s="43"/>
      <c r="BR143" s="43"/>
      <c r="BS143" s="43"/>
      <c r="BT143" s="43"/>
      <c r="BU143" s="43"/>
      <c r="BV143" s="43"/>
      <c r="BW143" s="43"/>
      <c r="BX143" s="43"/>
      <c r="BY143" s="43"/>
    </row>
    <row r="144" ht="14.25" customHeight="1">
      <c r="E144" s="50">
        <f t="shared" si="72"/>
        <v>50</v>
      </c>
      <c r="F144" s="50"/>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f>+BD$93*BD$17</f>
        <v>21.48575111</v>
      </c>
      <c r="BE144" s="43">
        <f t="shared" ref="BE144:BN144" si="120">+BD144*(1-BE$94)</f>
        <v>20.94860734</v>
      </c>
      <c r="BF144" s="43">
        <f t="shared" si="120"/>
        <v>20.42489215</v>
      </c>
      <c r="BG144" s="43">
        <f t="shared" si="120"/>
        <v>19.91426985</v>
      </c>
      <c r="BH144" s="43">
        <f t="shared" si="120"/>
        <v>19.4164131</v>
      </c>
      <c r="BI144" s="43">
        <f t="shared" si="120"/>
        <v>18.93100278</v>
      </c>
      <c r="BJ144" s="43">
        <f t="shared" si="120"/>
        <v>18.45772771</v>
      </c>
      <c r="BK144" s="43">
        <f t="shared" si="120"/>
        <v>17.99628451</v>
      </c>
      <c r="BL144" s="43">
        <f t="shared" si="120"/>
        <v>17.5463774</v>
      </c>
      <c r="BM144" s="43">
        <f t="shared" si="120"/>
        <v>17.10771797</v>
      </c>
      <c r="BN144" s="43">
        <f t="shared" si="120"/>
        <v>16.68002502</v>
      </c>
      <c r="BO144" s="43"/>
      <c r="BP144" s="43"/>
      <c r="BQ144" s="43"/>
      <c r="BR144" s="43"/>
      <c r="BS144" s="43"/>
      <c r="BT144" s="43"/>
      <c r="BU144" s="43"/>
      <c r="BV144" s="43"/>
      <c r="BW144" s="43"/>
      <c r="BX144" s="43"/>
      <c r="BY144" s="43"/>
    </row>
    <row r="145" ht="14.25" customHeight="1">
      <c r="E145" s="50">
        <f t="shared" si="72"/>
        <v>51</v>
      </c>
      <c r="F145" s="50"/>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f>+BE$93*BE$17</f>
        <v>22.13032365</v>
      </c>
      <c r="BF145" s="43">
        <f t="shared" ref="BF145:BN145" si="121">+BE145*(1-BF$94)</f>
        <v>21.57706556</v>
      </c>
      <c r="BG145" s="43">
        <f t="shared" si="121"/>
        <v>21.03763892</v>
      </c>
      <c r="BH145" s="43">
        <f t="shared" si="121"/>
        <v>20.51169794</v>
      </c>
      <c r="BI145" s="43">
        <f t="shared" si="121"/>
        <v>19.9989055</v>
      </c>
      <c r="BJ145" s="43">
        <f t="shared" si="121"/>
        <v>19.49893286</v>
      </c>
      <c r="BK145" s="43">
        <f t="shared" si="121"/>
        <v>19.01145954</v>
      </c>
      <c r="BL145" s="43">
        <f t="shared" si="121"/>
        <v>18.53617305</v>
      </c>
      <c r="BM145" s="43">
        <f t="shared" si="121"/>
        <v>18.07276872</v>
      </c>
      <c r="BN145" s="43">
        <f t="shared" si="121"/>
        <v>17.6209495</v>
      </c>
      <c r="BO145" s="43"/>
      <c r="BP145" s="43"/>
      <c r="BQ145" s="43"/>
      <c r="BR145" s="43"/>
      <c r="BS145" s="43"/>
      <c r="BT145" s="43"/>
      <c r="BU145" s="43"/>
      <c r="BV145" s="43"/>
      <c r="BW145" s="43"/>
      <c r="BX145" s="43"/>
      <c r="BY145" s="43"/>
    </row>
    <row r="146" ht="14.25" customHeight="1">
      <c r="E146" s="50">
        <f t="shared" si="72"/>
        <v>52</v>
      </c>
      <c r="F146" s="50"/>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f>+BF$93*BF$17</f>
        <v>22.79423336</v>
      </c>
      <c r="BG146" s="43">
        <f t="shared" ref="BG146:BN146" si="122">+BF146*(1-BG$94)</f>
        <v>22.22437752</v>
      </c>
      <c r="BH146" s="43">
        <f t="shared" si="122"/>
        <v>21.66876808</v>
      </c>
      <c r="BI146" s="43">
        <f t="shared" si="122"/>
        <v>21.12704888</v>
      </c>
      <c r="BJ146" s="43">
        <f t="shared" si="122"/>
        <v>20.59887266</v>
      </c>
      <c r="BK146" s="43">
        <f t="shared" si="122"/>
        <v>20.08390084</v>
      </c>
      <c r="BL146" s="43">
        <f t="shared" si="122"/>
        <v>19.58180332</v>
      </c>
      <c r="BM146" s="43">
        <f t="shared" si="122"/>
        <v>19.09225824</v>
      </c>
      <c r="BN146" s="43">
        <f t="shared" si="122"/>
        <v>18.61495178</v>
      </c>
      <c r="BO146" s="43"/>
      <c r="BP146" s="43"/>
      <c r="BQ146" s="43"/>
      <c r="BR146" s="43"/>
      <c r="BS146" s="43"/>
      <c r="BT146" s="43"/>
      <c r="BU146" s="43"/>
      <c r="BV146" s="43"/>
      <c r="BW146" s="43"/>
      <c r="BX146" s="43"/>
      <c r="BY146" s="43"/>
    </row>
    <row r="147" ht="14.25" customHeight="1">
      <c r="E147" s="50">
        <f t="shared" si="72"/>
        <v>53</v>
      </c>
      <c r="F147" s="50"/>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f>+BG$93*BG$17</f>
        <v>23.47806036</v>
      </c>
      <c r="BH147" s="43">
        <f t="shared" ref="BH147:BN147" si="123">+BG147*(1-BH$94)</f>
        <v>22.89110885</v>
      </c>
      <c r="BI147" s="43">
        <f t="shared" si="123"/>
        <v>22.31883113</v>
      </c>
      <c r="BJ147" s="43">
        <f t="shared" si="123"/>
        <v>21.76086035</v>
      </c>
      <c r="BK147" s="43">
        <f t="shared" si="123"/>
        <v>21.21683884</v>
      </c>
      <c r="BL147" s="43">
        <f t="shared" si="123"/>
        <v>20.68641787</v>
      </c>
      <c r="BM147" s="43">
        <f t="shared" si="123"/>
        <v>20.16925742</v>
      </c>
      <c r="BN147" s="43">
        <f t="shared" si="123"/>
        <v>19.66502599</v>
      </c>
      <c r="BO147" s="43"/>
      <c r="BP147" s="43"/>
      <c r="BQ147" s="43"/>
      <c r="BR147" s="43"/>
      <c r="BS147" s="43"/>
      <c r="BT147" s="43"/>
      <c r="BU147" s="43"/>
      <c r="BV147" s="43"/>
      <c r="BW147" s="43"/>
      <c r="BX147" s="43"/>
      <c r="BY147" s="43"/>
    </row>
    <row r="148" ht="14.25" customHeight="1">
      <c r="E148" s="50">
        <f t="shared" si="72"/>
        <v>54</v>
      </c>
      <c r="F148" s="50"/>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f>+BH$93*BH$17</f>
        <v>24.18240217</v>
      </c>
      <c r="BI148" s="43">
        <f t="shared" ref="BI148:BN148" si="124">+BH148*(1-BI$94)</f>
        <v>23.57784211</v>
      </c>
      <c r="BJ148" s="43">
        <f t="shared" si="124"/>
        <v>22.98839606</v>
      </c>
      <c r="BK148" s="43">
        <f t="shared" si="124"/>
        <v>22.41368616</v>
      </c>
      <c r="BL148" s="43">
        <f t="shared" si="124"/>
        <v>21.85334401</v>
      </c>
      <c r="BM148" s="43">
        <f t="shared" si="124"/>
        <v>21.30701041</v>
      </c>
      <c r="BN148" s="43">
        <f t="shared" si="124"/>
        <v>20.77433515</v>
      </c>
      <c r="BO148" s="43"/>
      <c r="BP148" s="43"/>
      <c r="BQ148" s="43"/>
      <c r="BR148" s="43"/>
      <c r="BS148" s="43"/>
      <c r="BT148" s="43"/>
      <c r="BU148" s="43"/>
      <c r="BV148" s="43"/>
      <c r="BW148" s="43"/>
      <c r="BX148" s="43"/>
      <c r="BY148" s="43"/>
    </row>
    <row r="149" ht="14.25" customHeight="1">
      <c r="E149" s="50">
        <f t="shared" si="72"/>
        <v>55</v>
      </c>
      <c r="F149" s="50"/>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f>+BI$93*BI$17</f>
        <v>24.90787423</v>
      </c>
      <c r="BJ149" s="43">
        <f t="shared" ref="BJ149:BN149" si="125">+BI149*(1-BJ$94)</f>
        <v>24.28517738</v>
      </c>
      <c r="BK149" s="43">
        <f t="shared" si="125"/>
        <v>23.67804794</v>
      </c>
      <c r="BL149" s="43">
        <f t="shared" si="125"/>
        <v>23.08609674</v>
      </c>
      <c r="BM149" s="43">
        <f t="shared" si="125"/>
        <v>22.50894433</v>
      </c>
      <c r="BN149" s="43">
        <f t="shared" si="125"/>
        <v>21.94622072</v>
      </c>
      <c r="BO149" s="43"/>
      <c r="BP149" s="43"/>
      <c r="BQ149" s="43"/>
      <c r="BR149" s="43"/>
      <c r="BS149" s="43"/>
      <c r="BT149" s="43"/>
      <c r="BU149" s="43"/>
      <c r="BV149" s="43"/>
      <c r="BW149" s="43"/>
      <c r="BX149" s="43"/>
      <c r="BY149" s="43"/>
    </row>
    <row r="150" ht="14.25" customHeight="1">
      <c r="E150" s="50">
        <f t="shared" si="72"/>
        <v>56</v>
      </c>
      <c r="F150" s="50"/>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f>+BJ$93*BJ$17</f>
        <v>25.65511046</v>
      </c>
      <c r="BK150" s="43">
        <f t="shared" ref="BK150:BN150" si="126">+BJ150*(1-BK$94)</f>
        <v>25.0137327</v>
      </c>
      <c r="BL150" s="43">
        <f t="shared" si="126"/>
        <v>24.38838938</v>
      </c>
      <c r="BM150" s="43">
        <f t="shared" si="126"/>
        <v>23.77867965</v>
      </c>
      <c r="BN150" s="43">
        <f t="shared" si="126"/>
        <v>23.18421266</v>
      </c>
      <c r="BO150" s="43"/>
      <c r="BP150" s="43"/>
      <c r="BQ150" s="43"/>
      <c r="BR150" s="43"/>
      <c r="BS150" s="43"/>
      <c r="BT150" s="43"/>
      <c r="BU150" s="43"/>
      <c r="BV150" s="43"/>
      <c r="BW150" s="43"/>
      <c r="BX150" s="43"/>
      <c r="BY150" s="43"/>
    </row>
    <row r="151" ht="14.25" customHeight="1">
      <c r="E151" s="50">
        <f t="shared" si="72"/>
        <v>57</v>
      </c>
      <c r="F151" s="50"/>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f>+BK$93*BK$17</f>
        <v>26.42476377</v>
      </c>
      <c r="BL151" s="43">
        <f t="shared" ref="BL151:BN151" si="127">+BK151*(1-BL$94)</f>
        <v>25.76414468</v>
      </c>
      <c r="BM151" s="43">
        <f t="shared" si="127"/>
        <v>25.12004106</v>
      </c>
      <c r="BN151" s="43">
        <f t="shared" si="127"/>
        <v>24.49204004</v>
      </c>
      <c r="BO151" s="43"/>
      <c r="BP151" s="43"/>
      <c r="BQ151" s="43"/>
      <c r="BR151" s="43"/>
      <c r="BS151" s="43"/>
      <c r="BT151" s="43"/>
      <c r="BU151" s="43"/>
      <c r="BV151" s="43"/>
      <c r="BW151" s="43"/>
      <c r="BX151" s="43"/>
      <c r="BY151" s="43"/>
    </row>
    <row r="152" ht="14.25" customHeight="1">
      <c r="E152" s="50">
        <f t="shared" si="72"/>
        <v>58</v>
      </c>
      <c r="F152" s="50"/>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f>+BL$93*BL$17</f>
        <v>27.21750669</v>
      </c>
      <c r="BM152" s="43">
        <f t="shared" ref="BM152:BN152" si="128">+BL152*(1-BM$94)</f>
        <v>26.53706902</v>
      </c>
      <c r="BN152" s="43">
        <f t="shared" si="128"/>
        <v>25.87364229</v>
      </c>
      <c r="BO152" s="43"/>
      <c r="BP152" s="43"/>
      <c r="BQ152" s="43"/>
      <c r="BR152" s="43"/>
      <c r="BS152" s="43"/>
      <c r="BT152" s="43"/>
      <c r="BU152" s="43"/>
      <c r="BV152" s="43"/>
      <c r="BW152" s="43"/>
      <c r="BX152" s="43"/>
      <c r="BY152" s="43"/>
    </row>
    <row r="153" ht="14.25" customHeight="1">
      <c r="E153" s="50">
        <f t="shared" si="72"/>
        <v>59</v>
      </c>
      <c r="F153" s="50"/>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f>+BM$93*BM$17</f>
        <v>28.03403189</v>
      </c>
      <c r="BN153" s="43">
        <f>+BM153*(1-BN$94)</f>
        <v>27.33318109</v>
      </c>
      <c r="BO153" s="43"/>
      <c r="BP153" s="43"/>
      <c r="BQ153" s="43"/>
      <c r="BR153" s="43"/>
      <c r="BS153" s="43"/>
      <c r="BT153" s="43"/>
      <c r="BU153" s="43"/>
      <c r="BV153" s="43"/>
      <c r="BW153" s="43"/>
      <c r="BX153" s="43"/>
      <c r="BY153" s="43"/>
    </row>
    <row r="154" ht="14.25" customHeight="1">
      <c r="E154" s="50">
        <f t="shared" si="72"/>
        <v>60</v>
      </c>
      <c r="F154" s="50"/>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43">
        <f>+BN$93*BN$17</f>
        <v>28.87505284</v>
      </c>
      <c r="BO154" s="43"/>
      <c r="BP154" s="43"/>
      <c r="BQ154" s="43"/>
      <c r="BR154" s="43"/>
      <c r="BS154" s="43"/>
      <c r="BT154" s="43"/>
      <c r="BU154" s="43"/>
      <c r="BV154" s="43"/>
      <c r="BW154" s="43"/>
      <c r="BX154" s="43"/>
      <c r="BY154" s="43"/>
    </row>
    <row r="155" ht="14.25" customHeight="1">
      <c r="C155" s="13" t="s">
        <v>314</v>
      </c>
      <c r="G155" s="43">
        <f t="shared" ref="G155:BN155" si="129">+SUM(G95:G154)</f>
        <v>1</v>
      </c>
      <c r="H155" s="43">
        <f t="shared" si="129"/>
        <v>2.058333333</v>
      </c>
      <c r="I155" s="43">
        <f t="shared" si="129"/>
        <v>3.182569444</v>
      </c>
      <c r="J155" s="43">
        <f t="shared" si="129"/>
        <v>4.380962384</v>
      </c>
      <c r="K155" s="43">
        <f t="shared" si="129"/>
        <v>5.662522285</v>
      </c>
      <c r="L155" s="43">
        <f t="shared" si="129"/>
        <v>7.037093856</v>
      </c>
      <c r="M155" s="43">
        <f t="shared" si="129"/>
        <v>8.515442612</v>
      </c>
      <c r="N155" s="43">
        <f t="shared" si="129"/>
        <v>10.1093496</v>
      </c>
      <c r="O155" s="43">
        <f t="shared" si="129"/>
        <v>11.83171551</v>
      </c>
      <c r="P155" s="43">
        <f t="shared" si="129"/>
        <v>13.69667506</v>
      </c>
      <c r="Q155" s="43">
        <f t="shared" si="129"/>
        <v>15.71972272</v>
      </c>
      <c r="R155" s="43">
        <f t="shared" si="129"/>
        <v>17.91785098</v>
      </c>
      <c r="S155" s="43">
        <f t="shared" si="129"/>
        <v>20.31196743</v>
      </c>
      <c r="T155" s="43">
        <f t="shared" si="129"/>
        <v>22.86158739</v>
      </c>
      <c r="U155" s="43">
        <f t="shared" si="129"/>
        <v>25.58050209</v>
      </c>
      <c r="V155" s="43">
        <f t="shared" si="129"/>
        <v>28.48355543</v>
      </c>
      <c r="W155" s="43">
        <f t="shared" si="129"/>
        <v>31.58673005</v>
      </c>
      <c r="X155" s="43">
        <f t="shared" si="129"/>
        <v>34.90724025</v>
      </c>
      <c r="Y155" s="43">
        <f t="shared" si="129"/>
        <v>38.46363232</v>
      </c>
      <c r="Z155" s="43">
        <f t="shared" si="129"/>
        <v>42.27589278</v>
      </c>
      <c r="AA155" s="43">
        <f t="shared" si="129"/>
        <v>46.36556521</v>
      </c>
      <c r="AB155" s="43">
        <f t="shared" si="129"/>
        <v>50.75587639</v>
      </c>
      <c r="AC155" s="43">
        <f t="shared" si="129"/>
        <v>55.47187249</v>
      </c>
      <c r="AD155" s="43">
        <f t="shared" si="129"/>
        <v>60.54056606</v>
      </c>
      <c r="AE155" s="43">
        <f t="shared" si="129"/>
        <v>65.99172035</v>
      </c>
      <c r="AF155" s="43">
        <f t="shared" si="129"/>
        <v>71.63462816</v>
      </c>
      <c r="AG155" s="43">
        <f t="shared" si="129"/>
        <v>77.48157063</v>
      </c>
      <c r="AH155" s="43">
        <f t="shared" si="129"/>
        <v>83.54535318</v>
      </c>
      <c r="AI155" s="43">
        <f t="shared" si="129"/>
        <v>89.83933473</v>
      </c>
      <c r="AJ155" s="43">
        <f t="shared" si="129"/>
        <v>96.37745823</v>
      </c>
      <c r="AK155" s="43">
        <f t="shared" si="129"/>
        <v>103.1742827</v>
      </c>
      <c r="AL155" s="43">
        <f t="shared" si="129"/>
        <v>110.2450166</v>
      </c>
      <c r="AM155" s="43">
        <f t="shared" si="129"/>
        <v>117.6055533</v>
      </c>
      <c r="AN155" s="43">
        <f t="shared" si="129"/>
        <v>125.2725073</v>
      </c>
      <c r="AO155" s="43">
        <f t="shared" si="129"/>
        <v>133.263253</v>
      </c>
      <c r="AP155" s="43">
        <f t="shared" si="129"/>
        <v>141.5959654</v>
      </c>
      <c r="AQ155" s="43">
        <f t="shared" si="129"/>
        <v>150.6864494</v>
      </c>
      <c r="AR155" s="43">
        <f t="shared" si="129"/>
        <v>160.0406089</v>
      </c>
      <c r="AS155" s="43">
        <f t="shared" si="129"/>
        <v>169.671906</v>
      </c>
      <c r="AT155" s="43">
        <f t="shared" si="129"/>
        <v>179.5942562</v>
      </c>
      <c r="AU155" s="43">
        <f t="shared" si="129"/>
        <v>189.8220491</v>
      </c>
      <c r="AV155" s="43">
        <f t="shared" si="129"/>
        <v>200.3701697</v>
      </c>
      <c r="AW155" s="43">
        <f t="shared" si="129"/>
        <v>211.2540207</v>
      </c>
      <c r="AX155" s="43">
        <f t="shared" si="129"/>
        <v>222.4895452</v>
      </c>
      <c r="AY155" s="43">
        <f t="shared" si="129"/>
        <v>234.093251</v>
      </c>
      <c r="AZ155" s="43">
        <f t="shared" si="129"/>
        <v>246.0822347</v>
      </c>
      <c r="BA155" s="43">
        <f t="shared" si="129"/>
        <v>258.4742078</v>
      </c>
      <c r="BB155" s="43">
        <f t="shared" si="129"/>
        <v>271.2875233</v>
      </c>
      <c r="BC155" s="43">
        <f t="shared" si="129"/>
        <v>285.3652877</v>
      </c>
      <c r="BD155" s="43">
        <f t="shared" si="129"/>
        <v>299.7169066</v>
      </c>
      <c r="BE155" s="43">
        <f t="shared" si="129"/>
        <v>314.3543076</v>
      </c>
      <c r="BF155" s="43">
        <f t="shared" si="129"/>
        <v>329.2896833</v>
      </c>
      <c r="BG155" s="43">
        <f t="shared" si="129"/>
        <v>344.5355016</v>
      </c>
      <c r="BH155" s="43">
        <f t="shared" si="129"/>
        <v>360.1045162</v>
      </c>
      <c r="BI155" s="43">
        <f t="shared" si="129"/>
        <v>376.0097775</v>
      </c>
      <c r="BJ155" s="43">
        <f t="shared" si="129"/>
        <v>392.2646436</v>
      </c>
      <c r="BK155" s="43">
        <f t="shared" si="129"/>
        <v>408.8827912</v>
      </c>
      <c r="BL155" s="43">
        <f t="shared" si="129"/>
        <v>425.8782281</v>
      </c>
      <c r="BM155" s="43">
        <f t="shared" si="129"/>
        <v>443.2653043</v>
      </c>
      <c r="BN155" s="43">
        <f t="shared" si="129"/>
        <v>461.0587246</v>
      </c>
    </row>
    <row r="156" ht="14.25" customHeight="1">
      <c r="C156" s="13" t="s">
        <v>315</v>
      </c>
      <c r="G156" s="169">
        <f>+Assumptions!$I$48/12</f>
        <v>833.3333333</v>
      </c>
      <c r="H156" s="169">
        <f>+Assumptions!$I$48/12</f>
        <v>833.3333333</v>
      </c>
      <c r="I156" s="169">
        <f>+Assumptions!$I$48/12</f>
        <v>833.3333333</v>
      </c>
      <c r="J156" s="169">
        <f>+Assumptions!$I$48/12</f>
        <v>833.3333333</v>
      </c>
      <c r="K156" s="169">
        <f>+Assumptions!$I$48/12</f>
        <v>833.3333333</v>
      </c>
      <c r="L156" s="169">
        <f>+Assumptions!$I$48/12</f>
        <v>833.3333333</v>
      </c>
      <c r="M156" s="169">
        <f>+Assumptions!$I$48/12</f>
        <v>833.3333333</v>
      </c>
      <c r="N156" s="169">
        <f>+Assumptions!$I$48/12</f>
        <v>833.3333333</v>
      </c>
      <c r="O156" s="169">
        <f>+Assumptions!$I$48/12</f>
        <v>833.3333333</v>
      </c>
      <c r="P156" s="169">
        <f>+Assumptions!$I$48/12</f>
        <v>833.3333333</v>
      </c>
      <c r="Q156" s="169">
        <f>+Assumptions!$I$48/12</f>
        <v>833.3333333</v>
      </c>
      <c r="R156" s="169">
        <f>+Assumptions!$I$48/12</f>
        <v>833.3333333</v>
      </c>
      <c r="S156" s="169">
        <f>+Assumptions!$I$48/12</f>
        <v>833.3333333</v>
      </c>
      <c r="T156" s="169">
        <f>+Assumptions!$I$48/12</f>
        <v>833.3333333</v>
      </c>
      <c r="U156" s="169">
        <f>+Assumptions!$I$48/12</f>
        <v>833.3333333</v>
      </c>
      <c r="V156" s="169">
        <f>+Assumptions!$I$48/12</f>
        <v>833.3333333</v>
      </c>
      <c r="W156" s="169">
        <f>+Assumptions!$I$48/12</f>
        <v>833.3333333</v>
      </c>
      <c r="X156" s="169">
        <f>+Assumptions!$I$48/12</f>
        <v>833.3333333</v>
      </c>
      <c r="Y156" s="169">
        <f>+Assumptions!$I$48/12</f>
        <v>833.3333333</v>
      </c>
      <c r="Z156" s="169">
        <f>+Assumptions!$I$48/12</f>
        <v>833.3333333</v>
      </c>
      <c r="AA156" s="169">
        <f>+Assumptions!$I$48/12</f>
        <v>833.3333333</v>
      </c>
      <c r="AB156" s="169">
        <f>+Assumptions!$I$48/12</f>
        <v>833.3333333</v>
      </c>
      <c r="AC156" s="169">
        <f>+Assumptions!$I$48/12</f>
        <v>833.3333333</v>
      </c>
      <c r="AD156" s="169">
        <f>+Assumptions!$I$48/12</f>
        <v>833.3333333</v>
      </c>
      <c r="AE156" s="169">
        <f>+Assumptions!$I$48/12</f>
        <v>833.3333333</v>
      </c>
      <c r="AF156" s="169">
        <f>+Assumptions!$I$48/12</f>
        <v>833.3333333</v>
      </c>
      <c r="AG156" s="169">
        <f>+Assumptions!$I$48/12</f>
        <v>833.3333333</v>
      </c>
      <c r="AH156" s="169">
        <f>+Assumptions!$I$48/12</f>
        <v>833.3333333</v>
      </c>
      <c r="AI156" s="169">
        <f>+Assumptions!$I$48/12</f>
        <v>833.3333333</v>
      </c>
      <c r="AJ156" s="169">
        <f>+Assumptions!$I$48/12</f>
        <v>833.3333333</v>
      </c>
      <c r="AK156" s="169">
        <f>+Assumptions!$I$48/12</f>
        <v>833.3333333</v>
      </c>
      <c r="AL156" s="169">
        <f>+Assumptions!$I$48/12</f>
        <v>833.3333333</v>
      </c>
      <c r="AM156" s="169">
        <f>+Assumptions!$I$48/12</f>
        <v>833.3333333</v>
      </c>
      <c r="AN156" s="169">
        <f>+Assumptions!$I$48/12</f>
        <v>833.3333333</v>
      </c>
      <c r="AO156" s="169">
        <f>+Assumptions!$I$48/12</f>
        <v>833.3333333</v>
      </c>
      <c r="AP156" s="169">
        <f>+Assumptions!$I$48/12</f>
        <v>833.3333333</v>
      </c>
      <c r="AQ156" s="169">
        <f>+Assumptions!$I$48/12</f>
        <v>833.3333333</v>
      </c>
      <c r="AR156" s="169">
        <f>+Assumptions!$I$48/12</f>
        <v>833.3333333</v>
      </c>
      <c r="AS156" s="169">
        <f>+Assumptions!$I$48/12</f>
        <v>833.3333333</v>
      </c>
      <c r="AT156" s="169">
        <f>+Assumptions!$I$48/12</f>
        <v>833.3333333</v>
      </c>
      <c r="AU156" s="169">
        <f>+Assumptions!$I$48/12</f>
        <v>833.3333333</v>
      </c>
      <c r="AV156" s="169">
        <f>+Assumptions!$I$48/12</f>
        <v>833.3333333</v>
      </c>
      <c r="AW156" s="169">
        <f>+Assumptions!$I$48/12</f>
        <v>833.3333333</v>
      </c>
      <c r="AX156" s="169">
        <f>+Assumptions!$I$48/12</f>
        <v>833.3333333</v>
      </c>
      <c r="AY156" s="169">
        <f>+Assumptions!$I$48/12</f>
        <v>833.3333333</v>
      </c>
      <c r="AZ156" s="169">
        <f>+Assumptions!$I$48/12</f>
        <v>833.3333333</v>
      </c>
      <c r="BA156" s="169">
        <f>+Assumptions!$I$48/12</f>
        <v>833.3333333</v>
      </c>
      <c r="BB156" s="169">
        <f>+Assumptions!$I$48/12</f>
        <v>833.3333333</v>
      </c>
      <c r="BC156" s="169">
        <f>+Assumptions!$I$48/12</f>
        <v>833.3333333</v>
      </c>
      <c r="BD156" s="169">
        <f>+Assumptions!$I$48/12</f>
        <v>833.3333333</v>
      </c>
      <c r="BE156" s="169">
        <f>+Assumptions!$I$48/12</f>
        <v>833.3333333</v>
      </c>
      <c r="BF156" s="169">
        <f>+Assumptions!$I$48/12</f>
        <v>833.3333333</v>
      </c>
      <c r="BG156" s="169">
        <f>+Assumptions!$I$48/12</f>
        <v>833.3333333</v>
      </c>
      <c r="BH156" s="169">
        <f>+Assumptions!$I$48/12</f>
        <v>833.3333333</v>
      </c>
      <c r="BI156" s="169">
        <f>+Assumptions!$I$48/12</f>
        <v>833.3333333</v>
      </c>
      <c r="BJ156" s="169">
        <f>+Assumptions!$I$48/12</f>
        <v>833.3333333</v>
      </c>
      <c r="BK156" s="169">
        <f>+Assumptions!$I$48/12</f>
        <v>833.3333333</v>
      </c>
      <c r="BL156" s="169">
        <f>+Assumptions!$I$48/12</f>
        <v>833.3333333</v>
      </c>
      <c r="BM156" s="169">
        <f>+Assumptions!$I$48/12</f>
        <v>833.3333333</v>
      </c>
      <c r="BN156" s="169">
        <f>+Assumptions!$I$48/12</f>
        <v>833.3333333</v>
      </c>
    </row>
    <row r="157" ht="14.25" customHeight="1">
      <c r="C157" s="13" t="s">
        <v>316</v>
      </c>
      <c r="G157" s="57">
        <f t="shared" ref="G157:BN157" si="130">+G155*G156</f>
        <v>833.3333333</v>
      </c>
      <c r="H157" s="57">
        <f t="shared" si="130"/>
        <v>1715.277778</v>
      </c>
      <c r="I157" s="57">
        <f t="shared" si="130"/>
        <v>2652.141204</v>
      </c>
      <c r="J157" s="57">
        <f t="shared" si="130"/>
        <v>3650.801987</v>
      </c>
      <c r="K157" s="57">
        <f t="shared" si="130"/>
        <v>4718.768571</v>
      </c>
      <c r="L157" s="57">
        <f t="shared" si="130"/>
        <v>5864.24488</v>
      </c>
      <c r="M157" s="57">
        <f t="shared" si="130"/>
        <v>7096.202177</v>
      </c>
      <c r="N157" s="57">
        <f t="shared" si="130"/>
        <v>8424.458003</v>
      </c>
      <c r="O157" s="57">
        <f t="shared" si="130"/>
        <v>9859.762928</v>
      </c>
      <c r="P157" s="57">
        <f t="shared" si="130"/>
        <v>11413.89588</v>
      </c>
      <c r="Q157" s="57">
        <f t="shared" si="130"/>
        <v>13099.76894</v>
      </c>
      <c r="R157" s="57">
        <f t="shared" si="130"/>
        <v>14931.54249</v>
      </c>
      <c r="S157" s="57">
        <f t="shared" si="130"/>
        <v>16926.63953</v>
      </c>
      <c r="T157" s="57">
        <f t="shared" si="130"/>
        <v>19051.32282</v>
      </c>
      <c r="U157" s="57">
        <f t="shared" si="130"/>
        <v>21317.08508</v>
      </c>
      <c r="V157" s="57">
        <f t="shared" si="130"/>
        <v>23736.29619</v>
      </c>
      <c r="W157" s="57">
        <f t="shared" si="130"/>
        <v>26322.27504</v>
      </c>
      <c r="X157" s="57">
        <f t="shared" si="130"/>
        <v>29089.36687</v>
      </c>
      <c r="Y157" s="57">
        <f t="shared" si="130"/>
        <v>32053.02694</v>
      </c>
      <c r="Z157" s="57">
        <f t="shared" si="130"/>
        <v>35229.91065</v>
      </c>
      <c r="AA157" s="57">
        <f t="shared" si="130"/>
        <v>38637.97101</v>
      </c>
      <c r="AB157" s="57">
        <f t="shared" si="130"/>
        <v>42296.56366</v>
      </c>
      <c r="AC157" s="57">
        <f t="shared" si="130"/>
        <v>46226.56041</v>
      </c>
      <c r="AD157" s="57">
        <f t="shared" si="130"/>
        <v>50450.47172</v>
      </c>
      <c r="AE157" s="57">
        <f t="shared" si="130"/>
        <v>54993.10029</v>
      </c>
      <c r="AF157" s="57">
        <f t="shared" si="130"/>
        <v>59695.52346</v>
      </c>
      <c r="AG157" s="57">
        <f t="shared" si="130"/>
        <v>64567.97552</v>
      </c>
      <c r="AH157" s="57">
        <f t="shared" si="130"/>
        <v>69621.12765</v>
      </c>
      <c r="AI157" s="57">
        <f t="shared" si="130"/>
        <v>74866.11228</v>
      </c>
      <c r="AJ157" s="57">
        <f t="shared" si="130"/>
        <v>80314.54853</v>
      </c>
      <c r="AK157" s="57">
        <f t="shared" si="130"/>
        <v>85978.5689</v>
      </c>
      <c r="AL157" s="57">
        <f t="shared" si="130"/>
        <v>91870.8472</v>
      </c>
      <c r="AM157" s="57">
        <f t="shared" si="130"/>
        <v>98004.62774</v>
      </c>
      <c r="AN157" s="57">
        <f t="shared" si="130"/>
        <v>104393.756</v>
      </c>
      <c r="AO157" s="57">
        <f t="shared" si="130"/>
        <v>111052.7109</v>
      </c>
      <c r="AP157" s="57">
        <f t="shared" si="130"/>
        <v>117996.6379</v>
      </c>
      <c r="AQ157" s="57">
        <f t="shared" si="130"/>
        <v>125572.0412</v>
      </c>
      <c r="AR157" s="57">
        <f t="shared" si="130"/>
        <v>133367.1741</v>
      </c>
      <c r="AS157" s="57">
        <f t="shared" si="130"/>
        <v>141393.255</v>
      </c>
      <c r="AT157" s="57">
        <f t="shared" si="130"/>
        <v>149661.8802</v>
      </c>
      <c r="AU157" s="57">
        <f t="shared" si="130"/>
        <v>158185.0409</v>
      </c>
      <c r="AV157" s="57">
        <f t="shared" si="130"/>
        <v>166975.1414</v>
      </c>
      <c r="AW157" s="57">
        <f t="shared" si="130"/>
        <v>176045.0172</v>
      </c>
      <c r="AX157" s="57">
        <f t="shared" si="130"/>
        <v>185407.9543</v>
      </c>
      <c r="AY157" s="57">
        <f t="shared" si="130"/>
        <v>195077.7091</v>
      </c>
      <c r="AZ157" s="57">
        <f t="shared" si="130"/>
        <v>205068.5289</v>
      </c>
      <c r="BA157" s="57">
        <f t="shared" si="130"/>
        <v>215395.1732</v>
      </c>
      <c r="BB157" s="57">
        <f t="shared" si="130"/>
        <v>226072.9361</v>
      </c>
      <c r="BC157" s="57">
        <f t="shared" si="130"/>
        <v>237804.4064</v>
      </c>
      <c r="BD157" s="57">
        <f t="shared" si="130"/>
        <v>249764.0889</v>
      </c>
      <c r="BE157" s="57">
        <f t="shared" si="130"/>
        <v>261961.923</v>
      </c>
      <c r="BF157" s="57">
        <f t="shared" si="130"/>
        <v>274408.0694</v>
      </c>
      <c r="BG157" s="57">
        <f t="shared" si="130"/>
        <v>287112.918</v>
      </c>
      <c r="BH157" s="57">
        <f t="shared" si="130"/>
        <v>300087.0968</v>
      </c>
      <c r="BI157" s="57">
        <f t="shared" si="130"/>
        <v>313341.4813</v>
      </c>
      <c r="BJ157" s="57">
        <f t="shared" si="130"/>
        <v>326887.203</v>
      </c>
      <c r="BK157" s="57">
        <f t="shared" si="130"/>
        <v>340735.6594</v>
      </c>
      <c r="BL157" s="57">
        <f t="shared" si="130"/>
        <v>354898.5235</v>
      </c>
      <c r="BM157" s="57">
        <f t="shared" si="130"/>
        <v>369387.7536</v>
      </c>
      <c r="BN157" s="57">
        <f t="shared" si="130"/>
        <v>384215.6038</v>
      </c>
    </row>
    <row r="158" ht="14.25" customHeight="1"/>
    <row r="159" ht="14.25" customHeight="1">
      <c r="C159" s="13" t="s">
        <v>306</v>
      </c>
    </row>
    <row r="160" ht="14.25" customHeight="1">
      <c r="D160" s="13" t="s">
        <v>64</v>
      </c>
      <c r="G160" s="45">
        <f>+Assumptions!$L$43</f>
        <v>0.05</v>
      </c>
      <c r="H160" s="45">
        <f>+Assumptions!$L$43</f>
        <v>0.05</v>
      </c>
      <c r="I160" s="45">
        <f>+Assumptions!$L$43</f>
        <v>0.05</v>
      </c>
      <c r="J160" s="45">
        <f>+Assumptions!$L$43</f>
        <v>0.05</v>
      </c>
      <c r="K160" s="45">
        <f>+Assumptions!$L$43</f>
        <v>0.05</v>
      </c>
      <c r="L160" s="45">
        <f>+Assumptions!$L$43</f>
        <v>0.05</v>
      </c>
      <c r="M160" s="45">
        <f>+Assumptions!$L$43</f>
        <v>0.05</v>
      </c>
      <c r="N160" s="45">
        <f>+Assumptions!$L$43</f>
        <v>0.05</v>
      </c>
      <c r="O160" s="45">
        <f>+Assumptions!$L$43</f>
        <v>0.05</v>
      </c>
      <c r="P160" s="45">
        <f>+Assumptions!$L$43</f>
        <v>0.05</v>
      </c>
      <c r="Q160" s="45">
        <f>+Assumptions!$L$43</f>
        <v>0.05</v>
      </c>
      <c r="R160" s="45">
        <f>+Assumptions!$L$43</f>
        <v>0.05</v>
      </c>
      <c r="S160" s="45">
        <f>+Assumptions!$L$43</f>
        <v>0.05</v>
      </c>
      <c r="T160" s="45">
        <f>+Assumptions!$L$43</f>
        <v>0.05</v>
      </c>
      <c r="U160" s="45">
        <f>+Assumptions!$L$43</f>
        <v>0.05</v>
      </c>
      <c r="V160" s="45">
        <f>+Assumptions!$L$43</f>
        <v>0.05</v>
      </c>
      <c r="W160" s="45">
        <f>+Assumptions!$L$43</f>
        <v>0.05</v>
      </c>
      <c r="X160" s="45">
        <f>+Assumptions!$L$43</f>
        <v>0.05</v>
      </c>
      <c r="Y160" s="45">
        <f>+Assumptions!$L$43</f>
        <v>0.05</v>
      </c>
      <c r="Z160" s="45">
        <f>+Assumptions!$L$43</f>
        <v>0.05</v>
      </c>
      <c r="AA160" s="45">
        <f>+Assumptions!$L$43</f>
        <v>0.05</v>
      </c>
      <c r="AB160" s="45">
        <f>+Assumptions!$L$43</f>
        <v>0.05</v>
      </c>
      <c r="AC160" s="45">
        <f>+Assumptions!$L$43</f>
        <v>0.05</v>
      </c>
      <c r="AD160" s="45">
        <f>+Assumptions!$L$43</f>
        <v>0.05</v>
      </c>
      <c r="AE160" s="45">
        <f>+Assumptions!$L$43</f>
        <v>0.05</v>
      </c>
      <c r="AF160" s="45">
        <f>+Assumptions!$L$43</f>
        <v>0.05</v>
      </c>
      <c r="AG160" s="45">
        <f>+Assumptions!$L$43</f>
        <v>0.05</v>
      </c>
      <c r="AH160" s="45">
        <f>+Assumptions!$L$43</f>
        <v>0.05</v>
      </c>
      <c r="AI160" s="45">
        <f>+Assumptions!$L$43</f>
        <v>0.05</v>
      </c>
      <c r="AJ160" s="45">
        <f>+Assumptions!$L$43</f>
        <v>0.05</v>
      </c>
      <c r="AK160" s="45">
        <f>+Assumptions!$L$43</f>
        <v>0.05</v>
      </c>
      <c r="AL160" s="45">
        <f>+Assumptions!$L$43</f>
        <v>0.05</v>
      </c>
      <c r="AM160" s="45">
        <f>+Assumptions!$L$43</f>
        <v>0.05</v>
      </c>
      <c r="AN160" s="45">
        <f>+Assumptions!$L$43</f>
        <v>0.05</v>
      </c>
      <c r="AO160" s="45">
        <f>+Assumptions!$L$43</f>
        <v>0.05</v>
      </c>
      <c r="AP160" s="45">
        <f>+Assumptions!$L$43</f>
        <v>0.05</v>
      </c>
      <c r="AQ160" s="45">
        <f>+Assumptions!$L$43</f>
        <v>0.05</v>
      </c>
      <c r="AR160" s="45">
        <f>+Assumptions!$L$43</f>
        <v>0.05</v>
      </c>
      <c r="AS160" s="45">
        <f>+Assumptions!$L$43</f>
        <v>0.05</v>
      </c>
      <c r="AT160" s="45">
        <f>+Assumptions!$L$43</f>
        <v>0.05</v>
      </c>
      <c r="AU160" s="45">
        <f>+Assumptions!$L$43</f>
        <v>0.05</v>
      </c>
      <c r="AV160" s="45">
        <f>+Assumptions!$L$43</f>
        <v>0.05</v>
      </c>
      <c r="AW160" s="45">
        <f>+Assumptions!$L$43</f>
        <v>0.05</v>
      </c>
      <c r="AX160" s="45">
        <f>+Assumptions!$L$43</f>
        <v>0.05</v>
      </c>
      <c r="AY160" s="45">
        <f>+Assumptions!$L$43</f>
        <v>0.05</v>
      </c>
      <c r="AZ160" s="45">
        <f>+Assumptions!$L$43</f>
        <v>0.05</v>
      </c>
      <c r="BA160" s="45">
        <f>+Assumptions!$L$43</f>
        <v>0.05</v>
      </c>
      <c r="BB160" s="45">
        <f>+Assumptions!$L$43</f>
        <v>0.05</v>
      </c>
      <c r="BC160" s="45">
        <f>+Assumptions!$L$43</f>
        <v>0.05</v>
      </c>
      <c r="BD160" s="45">
        <f>+Assumptions!$L$43</f>
        <v>0.05</v>
      </c>
      <c r="BE160" s="45">
        <f>+Assumptions!$L$43</f>
        <v>0.05</v>
      </c>
      <c r="BF160" s="45">
        <f>+Assumptions!$L$43</f>
        <v>0.05</v>
      </c>
      <c r="BG160" s="45">
        <f>+Assumptions!$L$43</f>
        <v>0.05</v>
      </c>
      <c r="BH160" s="45">
        <f>+Assumptions!$L$43</f>
        <v>0.05</v>
      </c>
      <c r="BI160" s="45">
        <f>+Assumptions!$L$43</f>
        <v>0.05</v>
      </c>
      <c r="BJ160" s="45">
        <f>+Assumptions!$L$43</f>
        <v>0.05</v>
      </c>
      <c r="BK160" s="45">
        <f>+Assumptions!$L$43</f>
        <v>0.05</v>
      </c>
      <c r="BL160" s="45">
        <f>+Assumptions!$L$43</f>
        <v>0.05</v>
      </c>
      <c r="BM160" s="45">
        <f>+Assumptions!$L$43</f>
        <v>0.05</v>
      </c>
      <c r="BN160" s="45">
        <f>+Assumptions!$L$43</f>
        <v>0.05</v>
      </c>
    </row>
    <row r="161" ht="14.25" customHeight="1">
      <c r="D161" s="13" t="s">
        <v>310</v>
      </c>
      <c r="G161" s="48">
        <f t="array" ref="G161">+INDEX(Assumptions!$L$102:$L$106,MATCH(G$4,Assumptions!$E$102:$E$106))/12</f>
        <v>0.04166666667</v>
      </c>
      <c r="H161" s="48">
        <f t="array" ref="H161">+INDEX(Assumptions!$L$102:$L$106,MATCH(H$4,Assumptions!$E$102:$E$106))/12</f>
        <v>0.04166666667</v>
      </c>
      <c r="I161" s="48">
        <f t="array" ref="I161">+INDEX(Assumptions!$L$102:$L$106,MATCH(I$4,Assumptions!$E$102:$E$106))/12</f>
        <v>0.04166666667</v>
      </c>
      <c r="J161" s="48">
        <f t="array" ref="J161">+INDEX(Assumptions!$L$102:$L$106,MATCH(J$4,Assumptions!$E$102:$E$106))/12</f>
        <v>0.04166666667</v>
      </c>
      <c r="K161" s="48">
        <f t="array" ref="K161">+INDEX(Assumptions!$L$102:$L$106,MATCH(K$4,Assumptions!$E$102:$E$106))/12</f>
        <v>0.04166666667</v>
      </c>
      <c r="L161" s="48">
        <f t="array" ref="L161">+INDEX(Assumptions!$L$102:$L$106,MATCH(L$4,Assumptions!$E$102:$E$106))/12</f>
        <v>0.04166666667</v>
      </c>
      <c r="M161" s="48">
        <f t="array" ref="M161">+INDEX(Assumptions!$L$102:$L$106,MATCH(M$4,Assumptions!$E$102:$E$106))/12</f>
        <v>0.04166666667</v>
      </c>
      <c r="N161" s="48">
        <f t="array" ref="N161">+INDEX(Assumptions!$L$102:$L$106,MATCH(N$4,Assumptions!$E$102:$E$106))/12</f>
        <v>0.04166666667</v>
      </c>
      <c r="O161" s="48">
        <f t="array" ref="O161">+INDEX(Assumptions!$L$102:$L$106,MATCH(O$4,Assumptions!$E$102:$E$106))/12</f>
        <v>0.04166666667</v>
      </c>
      <c r="P161" s="48">
        <f t="array" ref="P161">+INDEX(Assumptions!$L$102:$L$106,MATCH(P$4,Assumptions!$E$102:$E$106))/12</f>
        <v>0.04166666667</v>
      </c>
      <c r="Q161" s="48">
        <f t="array" ref="Q161">+INDEX(Assumptions!$L$102:$L$106,MATCH(Q$4,Assumptions!$E$102:$E$106))/12</f>
        <v>0.04166666667</v>
      </c>
      <c r="R161" s="48">
        <f t="array" ref="R161">+INDEX(Assumptions!$L$102:$L$106,MATCH(R$4,Assumptions!$E$102:$E$106))/12</f>
        <v>0.04166666667</v>
      </c>
      <c r="S161" s="48">
        <f t="array" ref="S161">+INDEX(Assumptions!$L$102:$L$106,MATCH(S$4,Assumptions!$E$102:$E$106))/12</f>
        <v>0.0375</v>
      </c>
      <c r="T161" s="48">
        <f t="array" ref="T161">+INDEX(Assumptions!$L$102:$L$106,MATCH(T$4,Assumptions!$E$102:$E$106))/12</f>
        <v>0.0375</v>
      </c>
      <c r="U161" s="48">
        <f t="array" ref="U161">+INDEX(Assumptions!$L$102:$L$106,MATCH(U$4,Assumptions!$E$102:$E$106))/12</f>
        <v>0.0375</v>
      </c>
      <c r="V161" s="48">
        <f t="array" ref="V161">+INDEX(Assumptions!$L$102:$L$106,MATCH(V$4,Assumptions!$E$102:$E$106))/12</f>
        <v>0.0375</v>
      </c>
      <c r="W161" s="48">
        <f t="array" ref="W161">+INDEX(Assumptions!$L$102:$L$106,MATCH(W$4,Assumptions!$E$102:$E$106))/12</f>
        <v>0.0375</v>
      </c>
      <c r="X161" s="48">
        <f t="array" ref="X161">+INDEX(Assumptions!$L$102:$L$106,MATCH(X$4,Assumptions!$E$102:$E$106))/12</f>
        <v>0.0375</v>
      </c>
      <c r="Y161" s="48">
        <f t="array" ref="Y161">+INDEX(Assumptions!$L$102:$L$106,MATCH(Y$4,Assumptions!$E$102:$E$106))/12</f>
        <v>0.0375</v>
      </c>
      <c r="Z161" s="48">
        <f t="array" ref="Z161">+INDEX(Assumptions!$L$102:$L$106,MATCH(Z$4,Assumptions!$E$102:$E$106))/12</f>
        <v>0.0375</v>
      </c>
      <c r="AA161" s="48">
        <f t="array" ref="AA161">+INDEX(Assumptions!$L$102:$L$106,MATCH(AA$4,Assumptions!$E$102:$E$106))/12</f>
        <v>0.0375</v>
      </c>
      <c r="AB161" s="48">
        <f t="array" ref="AB161">+INDEX(Assumptions!$L$102:$L$106,MATCH(AB$4,Assumptions!$E$102:$E$106))/12</f>
        <v>0.0375</v>
      </c>
      <c r="AC161" s="48">
        <f t="array" ref="AC161">+INDEX(Assumptions!$L$102:$L$106,MATCH(AC$4,Assumptions!$E$102:$E$106))/12</f>
        <v>0.0375</v>
      </c>
      <c r="AD161" s="48">
        <f t="array" ref="AD161">+INDEX(Assumptions!$L$102:$L$106,MATCH(AD$4,Assumptions!$E$102:$E$106))/12</f>
        <v>0.0375</v>
      </c>
      <c r="AE161" s="48">
        <f t="array" ref="AE161">+INDEX(Assumptions!$L$102:$L$106,MATCH(AE$4,Assumptions!$E$102:$E$106))/12</f>
        <v>0.03333333333</v>
      </c>
      <c r="AF161" s="48">
        <f t="array" ref="AF161">+INDEX(Assumptions!$L$102:$L$106,MATCH(AF$4,Assumptions!$E$102:$E$106))/12</f>
        <v>0.03333333333</v>
      </c>
      <c r="AG161" s="48">
        <f t="array" ref="AG161">+INDEX(Assumptions!$L$102:$L$106,MATCH(AG$4,Assumptions!$E$102:$E$106))/12</f>
        <v>0.03333333333</v>
      </c>
      <c r="AH161" s="48">
        <f t="array" ref="AH161">+INDEX(Assumptions!$L$102:$L$106,MATCH(AH$4,Assumptions!$E$102:$E$106))/12</f>
        <v>0.03333333333</v>
      </c>
      <c r="AI161" s="48">
        <f t="array" ref="AI161">+INDEX(Assumptions!$L$102:$L$106,MATCH(AI$4,Assumptions!$E$102:$E$106))/12</f>
        <v>0.03333333333</v>
      </c>
      <c r="AJ161" s="48">
        <f t="array" ref="AJ161">+INDEX(Assumptions!$L$102:$L$106,MATCH(AJ$4,Assumptions!$E$102:$E$106))/12</f>
        <v>0.03333333333</v>
      </c>
      <c r="AK161" s="48">
        <f t="array" ref="AK161">+INDEX(Assumptions!$L$102:$L$106,MATCH(AK$4,Assumptions!$E$102:$E$106))/12</f>
        <v>0.03333333333</v>
      </c>
      <c r="AL161" s="48">
        <f t="array" ref="AL161">+INDEX(Assumptions!$L$102:$L$106,MATCH(AL$4,Assumptions!$E$102:$E$106))/12</f>
        <v>0.03333333333</v>
      </c>
      <c r="AM161" s="48">
        <f t="array" ref="AM161">+INDEX(Assumptions!$L$102:$L$106,MATCH(AM$4,Assumptions!$E$102:$E$106))/12</f>
        <v>0.03333333333</v>
      </c>
      <c r="AN161" s="48">
        <f t="array" ref="AN161">+INDEX(Assumptions!$L$102:$L$106,MATCH(AN$4,Assumptions!$E$102:$E$106))/12</f>
        <v>0.03333333333</v>
      </c>
      <c r="AO161" s="48">
        <f t="array" ref="AO161">+INDEX(Assumptions!$L$102:$L$106,MATCH(AO$4,Assumptions!$E$102:$E$106))/12</f>
        <v>0.03333333333</v>
      </c>
      <c r="AP161" s="48">
        <f t="array" ref="AP161">+INDEX(Assumptions!$L$102:$L$106,MATCH(AP$4,Assumptions!$E$102:$E$106))/12</f>
        <v>0.03333333333</v>
      </c>
      <c r="AQ161" s="48">
        <f t="array" ref="AQ161">+INDEX(Assumptions!$L$102:$L$106,MATCH(AQ$4,Assumptions!$E$102:$E$106))/12</f>
        <v>0.02916666667</v>
      </c>
      <c r="AR161" s="48">
        <f t="array" ref="AR161">+INDEX(Assumptions!$L$102:$L$106,MATCH(AR$4,Assumptions!$E$102:$E$106))/12</f>
        <v>0.02916666667</v>
      </c>
      <c r="AS161" s="48">
        <f t="array" ref="AS161">+INDEX(Assumptions!$L$102:$L$106,MATCH(AS$4,Assumptions!$E$102:$E$106))/12</f>
        <v>0.02916666667</v>
      </c>
      <c r="AT161" s="48">
        <f t="array" ref="AT161">+INDEX(Assumptions!$L$102:$L$106,MATCH(AT$4,Assumptions!$E$102:$E$106))/12</f>
        <v>0.02916666667</v>
      </c>
      <c r="AU161" s="48">
        <f t="array" ref="AU161">+INDEX(Assumptions!$L$102:$L$106,MATCH(AU$4,Assumptions!$E$102:$E$106))/12</f>
        <v>0.02916666667</v>
      </c>
      <c r="AV161" s="48">
        <f t="array" ref="AV161">+INDEX(Assumptions!$L$102:$L$106,MATCH(AV$4,Assumptions!$E$102:$E$106))/12</f>
        <v>0.02916666667</v>
      </c>
      <c r="AW161" s="48">
        <f t="array" ref="AW161">+INDEX(Assumptions!$L$102:$L$106,MATCH(AW$4,Assumptions!$E$102:$E$106))/12</f>
        <v>0.02916666667</v>
      </c>
      <c r="AX161" s="48">
        <f t="array" ref="AX161">+INDEX(Assumptions!$L$102:$L$106,MATCH(AX$4,Assumptions!$E$102:$E$106))/12</f>
        <v>0.02916666667</v>
      </c>
      <c r="AY161" s="48">
        <f t="array" ref="AY161">+INDEX(Assumptions!$L$102:$L$106,MATCH(AY$4,Assumptions!$E$102:$E$106))/12</f>
        <v>0.02916666667</v>
      </c>
      <c r="AZ161" s="48">
        <f t="array" ref="AZ161">+INDEX(Assumptions!$L$102:$L$106,MATCH(AZ$4,Assumptions!$E$102:$E$106))/12</f>
        <v>0.02916666667</v>
      </c>
      <c r="BA161" s="48">
        <f t="array" ref="BA161">+INDEX(Assumptions!$L$102:$L$106,MATCH(BA$4,Assumptions!$E$102:$E$106))/12</f>
        <v>0.02916666667</v>
      </c>
      <c r="BB161" s="48">
        <f t="array" ref="BB161">+INDEX(Assumptions!$L$102:$L$106,MATCH(BB$4,Assumptions!$E$102:$E$106))/12</f>
        <v>0.02916666667</v>
      </c>
      <c r="BC161" s="48">
        <f t="array" ref="BC161">+INDEX(Assumptions!$L$102:$L$106,MATCH(BC$4,Assumptions!$E$102:$E$106))/12</f>
        <v>0.025</v>
      </c>
      <c r="BD161" s="48">
        <f t="array" ref="BD161">+INDEX(Assumptions!$L$102:$L$106,MATCH(BD$4,Assumptions!$E$102:$E$106))/12</f>
        <v>0.025</v>
      </c>
      <c r="BE161" s="48">
        <f t="array" ref="BE161">+INDEX(Assumptions!$L$102:$L$106,MATCH(BE$4,Assumptions!$E$102:$E$106))/12</f>
        <v>0.025</v>
      </c>
      <c r="BF161" s="48">
        <f t="array" ref="BF161">+INDEX(Assumptions!$L$102:$L$106,MATCH(BF$4,Assumptions!$E$102:$E$106))/12</f>
        <v>0.025</v>
      </c>
      <c r="BG161" s="48">
        <f t="array" ref="BG161">+INDEX(Assumptions!$L$102:$L$106,MATCH(BG$4,Assumptions!$E$102:$E$106))/12</f>
        <v>0.025</v>
      </c>
      <c r="BH161" s="48">
        <f t="array" ref="BH161">+INDEX(Assumptions!$L$102:$L$106,MATCH(BH$4,Assumptions!$E$102:$E$106))/12</f>
        <v>0.025</v>
      </c>
      <c r="BI161" s="48">
        <f t="array" ref="BI161">+INDEX(Assumptions!$L$102:$L$106,MATCH(BI$4,Assumptions!$E$102:$E$106))/12</f>
        <v>0.025</v>
      </c>
      <c r="BJ161" s="48">
        <f t="array" ref="BJ161">+INDEX(Assumptions!$L$102:$L$106,MATCH(BJ$4,Assumptions!$E$102:$E$106))/12</f>
        <v>0.025</v>
      </c>
      <c r="BK161" s="48">
        <f t="array" ref="BK161">+INDEX(Assumptions!$L$102:$L$106,MATCH(BK$4,Assumptions!$E$102:$E$106))/12</f>
        <v>0.025</v>
      </c>
      <c r="BL161" s="48">
        <f t="array" ref="BL161">+INDEX(Assumptions!$L$102:$L$106,MATCH(BL$4,Assumptions!$E$102:$E$106))/12</f>
        <v>0.025</v>
      </c>
      <c r="BM161" s="48">
        <f t="array" ref="BM161">+INDEX(Assumptions!$L$102:$L$106,MATCH(BM$4,Assumptions!$E$102:$E$106))/12</f>
        <v>0.025</v>
      </c>
      <c r="BN161" s="48">
        <f t="array" ref="BN161">+INDEX(Assumptions!$L$102:$L$106,MATCH(BN$4,Assumptions!$E$102:$E$106))/12</f>
        <v>0.025</v>
      </c>
    </row>
    <row r="162" ht="14.25" customHeight="1">
      <c r="E162" s="50">
        <v>1.0</v>
      </c>
      <c r="F162" s="50"/>
      <c r="G162" s="43">
        <f>+G$160*G$17</f>
        <v>1</v>
      </c>
      <c r="H162" s="43">
        <f t="shared" ref="H162:BN162" si="131">+G162*(1-H$161)</f>
        <v>0.9583333333</v>
      </c>
      <c r="I162" s="43">
        <f t="shared" si="131"/>
        <v>0.9184027778</v>
      </c>
      <c r="J162" s="43">
        <f t="shared" si="131"/>
        <v>0.8801359954</v>
      </c>
      <c r="K162" s="43">
        <f t="shared" si="131"/>
        <v>0.8434636622</v>
      </c>
      <c r="L162" s="43">
        <f t="shared" si="131"/>
        <v>0.808319343</v>
      </c>
      <c r="M162" s="43">
        <f t="shared" si="131"/>
        <v>0.7746393703</v>
      </c>
      <c r="N162" s="43">
        <f t="shared" si="131"/>
        <v>0.7423627299</v>
      </c>
      <c r="O162" s="43">
        <f t="shared" si="131"/>
        <v>0.7114309495</v>
      </c>
      <c r="P162" s="43">
        <f t="shared" si="131"/>
        <v>0.6817879933</v>
      </c>
      <c r="Q162" s="43">
        <f t="shared" si="131"/>
        <v>0.6533801602</v>
      </c>
      <c r="R162" s="43">
        <f t="shared" si="131"/>
        <v>0.6261559869</v>
      </c>
      <c r="S162" s="43">
        <f t="shared" si="131"/>
        <v>0.6026751374</v>
      </c>
      <c r="T162" s="43">
        <f t="shared" si="131"/>
        <v>0.5800748197</v>
      </c>
      <c r="U162" s="43">
        <f t="shared" si="131"/>
        <v>0.558322014</v>
      </c>
      <c r="V162" s="43">
        <f t="shared" si="131"/>
        <v>0.5373849385</v>
      </c>
      <c r="W162" s="43">
        <f t="shared" si="131"/>
        <v>0.5172330033</v>
      </c>
      <c r="X162" s="43">
        <f t="shared" si="131"/>
        <v>0.4978367656</v>
      </c>
      <c r="Y162" s="43">
        <f t="shared" si="131"/>
        <v>0.4791678869</v>
      </c>
      <c r="Z162" s="43">
        <f t="shared" si="131"/>
        <v>0.4611990912</v>
      </c>
      <c r="AA162" s="43">
        <f t="shared" si="131"/>
        <v>0.4439041253</v>
      </c>
      <c r="AB162" s="43">
        <f t="shared" si="131"/>
        <v>0.4272577206</v>
      </c>
      <c r="AC162" s="43">
        <f t="shared" si="131"/>
        <v>0.411235556</v>
      </c>
      <c r="AD162" s="43">
        <f t="shared" si="131"/>
        <v>0.3958142227</v>
      </c>
      <c r="AE162" s="43">
        <f t="shared" si="131"/>
        <v>0.3826204153</v>
      </c>
      <c r="AF162" s="43">
        <f t="shared" si="131"/>
        <v>0.3698664014</v>
      </c>
      <c r="AG162" s="43">
        <f t="shared" si="131"/>
        <v>0.3575375214</v>
      </c>
      <c r="AH162" s="43">
        <f t="shared" si="131"/>
        <v>0.345619604</v>
      </c>
      <c r="AI162" s="43">
        <f t="shared" si="131"/>
        <v>0.3340989505</v>
      </c>
      <c r="AJ162" s="43">
        <f t="shared" si="131"/>
        <v>0.3229623188</v>
      </c>
      <c r="AK162" s="43">
        <f t="shared" si="131"/>
        <v>0.3121969082</v>
      </c>
      <c r="AL162" s="43">
        <f t="shared" si="131"/>
        <v>0.3017903446</v>
      </c>
      <c r="AM162" s="43">
        <f t="shared" si="131"/>
        <v>0.2917306665</v>
      </c>
      <c r="AN162" s="43">
        <f t="shared" si="131"/>
        <v>0.2820063109</v>
      </c>
      <c r="AO162" s="43">
        <f t="shared" si="131"/>
        <v>0.2726061005</v>
      </c>
      <c r="AP162" s="43">
        <f t="shared" si="131"/>
        <v>0.2635192305</v>
      </c>
      <c r="AQ162" s="43">
        <f t="shared" si="131"/>
        <v>0.255833253</v>
      </c>
      <c r="AR162" s="43">
        <f t="shared" si="131"/>
        <v>0.2483714498</v>
      </c>
      <c r="AS162" s="43">
        <f t="shared" si="131"/>
        <v>0.2411272825</v>
      </c>
      <c r="AT162" s="43">
        <f t="shared" si="131"/>
        <v>0.2340944034</v>
      </c>
      <c r="AU162" s="43">
        <f t="shared" si="131"/>
        <v>0.22726665</v>
      </c>
      <c r="AV162" s="43">
        <f t="shared" si="131"/>
        <v>0.2206380393</v>
      </c>
      <c r="AW162" s="43">
        <f t="shared" si="131"/>
        <v>0.2142027632</v>
      </c>
      <c r="AX162" s="43">
        <f t="shared" si="131"/>
        <v>0.2079551826</v>
      </c>
      <c r="AY162" s="43">
        <f t="shared" si="131"/>
        <v>0.2018898231</v>
      </c>
      <c r="AZ162" s="43">
        <f t="shared" si="131"/>
        <v>0.1960013699</v>
      </c>
      <c r="BA162" s="43">
        <f t="shared" si="131"/>
        <v>0.1902846633</v>
      </c>
      <c r="BB162" s="43">
        <f t="shared" si="131"/>
        <v>0.184734694</v>
      </c>
      <c r="BC162" s="43">
        <f t="shared" si="131"/>
        <v>0.1801163266</v>
      </c>
      <c r="BD162" s="43">
        <f t="shared" si="131"/>
        <v>0.1756134184</v>
      </c>
      <c r="BE162" s="43">
        <f t="shared" si="131"/>
        <v>0.171223083</v>
      </c>
      <c r="BF162" s="43">
        <f t="shared" si="131"/>
        <v>0.1669425059</v>
      </c>
      <c r="BG162" s="43">
        <f t="shared" si="131"/>
        <v>0.1627689433</v>
      </c>
      <c r="BH162" s="43">
        <f t="shared" si="131"/>
        <v>0.1586997197</v>
      </c>
      <c r="BI162" s="43">
        <f t="shared" si="131"/>
        <v>0.1547322267</v>
      </c>
      <c r="BJ162" s="43">
        <f t="shared" si="131"/>
        <v>0.150863921</v>
      </c>
      <c r="BK162" s="43">
        <f t="shared" si="131"/>
        <v>0.147092323</v>
      </c>
      <c r="BL162" s="43">
        <f t="shared" si="131"/>
        <v>0.1434150149</v>
      </c>
      <c r="BM162" s="43">
        <f t="shared" si="131"/>
        <v>0.1398296396</v>
      </c>
      <c r="BN162" s="43">
        <f t="shared" si="131"/>
        <v>0.1363338986</v>
      </c>
    </row>
    <row r="163" ht="14.25" customHeight="1">
      <c r="E163" s="50">
        <f t="shared" ref="E163:E221" si="133">+E162+1</f>
        <v>2</v>
      </c>
      <c r="F163" s="50"/>
      <c r="G163" s="43"/>
      <c r="H163" s="43">
        <f>+H$160*H$17</f>
        <v>1.1</v>
      </c>
      <c r="I163" s="43">
        <f t="shared" ref="I163:BN163" si="132">+H163*(1-I$161)</f>
        <v>1.054166667</v>
      </c>
      <c r="J163" s="43">
        <f t="shared" si="132"/>
        <v>1.010243056</v>
      </c>
      <c r="K163" s="43">
        <f t="shared" si="132"/>
        <v>0.9681495949</v>
      </c>
      <c r="L163" s="43">
        <f t="shared" si="132"/>
        <v>0.9278100285</v>
      </c>
      <c r="M163" s="43">
        <f t="shared" si="132"/>
        <v>0.8891512773</v>
      </c>
      <c r="N163" s="43">
        <f t="shared" si="132"/>
        <v>0.8521033074</v>
      </c>
      <c r="O163" s="43">
        <f t="shared" si="132"/>
        <v>0.8165990029</v>
      </c>
      <c r="P163" s="43">
        <f t="shared" si="132"/>
        <v>0.7825740445</v>
      </c>
      <c r="Q163" s="43">
        <f t="shared" si="132"/>
        <v>0.7499667926</v>
      </c>
      <c r="R163" s="43">
        <f t="shared" si="132"/>
        <v>0.7187181762</v>
      </c>
      <c r="S163" s="43">
        <f t="shared" si="132"/>
        <v>0.6917662446</v>
      </c>
      <c r="T163" s="43">
        <f t="shared" si="132"/>
        <v>0.6658250105</v>
      </c>
      <c r="U163" s="43">
        <f t="shared" si="132"/>
        <v>0.6408565726</v>
      </c>
      <c r="V163" s="43">
        <f t="shared" si="132"/>
        <v>0.6168244511</v>
      </c>
      <c r="W163" s="43">
        <f t="shared" si="132"/>
        <v>0.5936935342</v>
      </c>
      <c r="X163" s="43">
        <f t="shared" si="132"/>
        <v>0.5714300266</v>
      </c>
      <c r="Y163" s="43">
        <f t="shared" si="132"/>
        <v>0.5500014006</v>
      </c>
      <c r="Z163" s="43">
        <f t="shared" si="132"/>
        <v>0.5293763481</v>
      </c>
      <c r="AA163" s="43">
        <f t="shared" si="132"/>
        <v>0.5095247351</v>
      </c>
      <c r="AB163" s="43">
        <f t="shared" si="132"/>
        <v>0.4904175575</v>
      </c>
      <c r="AC163" s="43">
        <f t="shared" si="132"/>
        <v>0.4720268991</v>
      </c>
      <c r="AD163" s="43">
        <f t="shared" si="132"/>
        <v>0.4543258904</v>
      </c>
      <c r="AE163" s="43">
        <f t="shared" si="132"/>
        <v>0.439181694</v>
      </c>
      <c r="AF163" s="43">
        <f t="shared" si="132"/>
        <v>0.4245423042</v>
      </c>
      <c r="AG163" s="43">
        <f t="shared" si="132"/>
        <v>0.4103908941</v>
      </c>
      <c r="AH163" s="43">
        <f t="shared" si="132"/>
        <v>0.3967111976</v>
      </c>
      <c r="AI163" s="43">
        <f t="shared" si="132"/>
        <v>0.383487491</v>
      </c>
      <c r="AJ163" s="43">
        <f t="shared" si="132"/>
        <v>0.3707045747</v>
      </c>
      <c r="AK163" s="43">
        <f t="shared" si="132"/>
        <v>0.3583477555</v>
      </c>
      <c r="AL163" s="43">
        <f t="shared" si="132"/>
        <v>0.3464028303</v>
      </c>
      <c r="AM163" s="43">
        <f t="shared" si="132"/>
        <v>0.3348560693</v>
      </c>
      <c r="AN163" s="43">
        <f t="shared" si="132"/>
        <v>0.3236942003</v>
      </c>
      <c r="AO163" s="43">
        <f t="shared" si="132"/>
        <v>0.3129043937</v>
      </c>
      <c r="AP163" s="43">
        <f t="shared" si="132"/>
        <v>0.3024742472</v>
      </c>
      <c r="AQ163" s="43">
        <f t="shared" si="132"/>
        <v>0.2936520817</v>
      </c>
      <c r="AR163" s="43">
        <f t="shared" si="132"/>
        <v>0.2850872293</v>
      </c>
      <c r="AS163" s="43">
        <f t="shared" si="132"/>
        <v>0.2767721851</v>
      </c>
      <c r="AT163" s="43">
        <f t="shared" si="132"/>
        <v>0.268699663</v>
      </c>
      <c r="AU163" s="43">
        <f t="shared" si="132"/>
        <v>0.2608625895</v>
      </c>
      <c r="AV163" s="43">
        <f t="shared" si="132"/>
        <v>0.2532540973</v>
      </c>
      <c r="AW163" s="43">
        <f t="shared" si="132"/>
        <v>0.2458675195</v>
      </c>
      <c r="AX163" s="43">
        <f t="shared" si="132"/>
        <v>0.2386963835</v>
      </c>
      <c r="AY163" s="43">
        <f t="shared" si="132"/>
        <v>0.2317344057</v>
      </c>
      <c r="AZ163" s="43">
        <f t="shared" si="132"/>
        <v>0.2249754855</v>
      </c>
      <c r="BA163" s="43">
        <f t="shared" si="132"/>
        <v>0.2184137005</v>
      </c>
      <c r="BB163" s="43">
        <f t="shared" si="132"/>
        <v>0.2120433009</v>
      </c>
      <c r="BC163" s="43">
        <f t="shared" si="132"/>
        <v>0.2067422184</v>
      </c>
      <c r="BD163" s="43">
        <f t="shared" si="132"/>
        <v>0.2015736629</v>
      </c>
      <c r="BE163" s="43">
        <f t="shared" si="132"/>
        <v>0.1965343213</v>
      </c>
      <c r="BF163" s="43">
        <f t="shared" si="132"/>
        <v>0.1916209633</v>
      </c>
      <c r="BG163" s="43">
        <f t="shared" si="132"/>
        <v>0.1868304392</v>
      </c>
      <c r="BH163" s="43">
        <f t="shared" si="132"/>
        <v>0.1821596782</v>
      </c>
      <c r="BI163" s="43">
        <f t="shared" si="132"/>
        <v>0.1776056863</v>
      </c>
      <c r="BJ163" s="43">
        <f t="shared" si="132"/>
        <v>0.1731655441</v>
      </c>
      <c r="BK163" s="43">
        <f t="shared" si="132"/>
        <v>0.1688364055</v>
      </c>
      <c r="BL163" s="43">
        <f t="shared" si="132"/>
        <v>0.1646154954</v>
      </c>
      <c r="BM163" s="43">
        <f t="shared" si="132"/>
        <v>0.160500108</v>
      </c>
      <c r="BN163" s="43">
        <f t="shared" si="132"/>
        <v>0.1564876053</v>
      </c>
      <c r="BO163" s="43"/>
    </row>
    <row r="164" ht="14.25" customHeight="1">
      <c r="E164" s="50">
        <f t="shared" si="133"/>
        <v>3</v>
      </c>
      <c r="F164" s="50"/>
      <c r="G164" s="43"/>
      <c r="H164" s="43"/>
      <c r="I164" s="43">
        <f>+I$160*I$17</f>
        <v>1.21</v>
      </c>
      <c r="J164" s="43">
        <f t="shared" ref="J164:BN164" si="134">+I164*(1-J$161)</f>
        <v>1.159583333</v>
      </c>
      <c r="K164" s="43">
        <f t="shared" si="134"/>
        <v>1.111267361</v>
      </c>
      <c r="L164" s="43">
        <f t="shared" si="134"/>
        <v>1.064964554</v>
      </c>
      <c r="M164" s="43">
        <f t="shared" si="134"/>
        <v>1.020591031</v>
      </c>
      <c r="N164" s="43">
        <f t="shared" si="134"/>
        <v>0.978066405</v>
      </c>
      <c r="O164" s="43">
        <f t="shared" si="134"/>
        <v>0.9373136381</v>
      </c>
      <c r="P164" s="43">
        <f t="shared" si="134"/>
        <v>0.8982589032</v>
      </c>
      <c r="Q164" s="43">
        <f t="shared" si="134"/>
        <v>0.8608314489</v>
      </c>
      <c r="R164" s="43">
        <f t="shared" si="134"/>
        <v>0.8249634719</v>
      </c>
      <c r="S164" s="43">
        <f t="shared" si="134"/>
        <v>0.7940273417</v>
      </c>
      <c r="T164" s="43">
        <f t="shared" si="134"/>
        <v>0.7642513164</v>
      </c>
      <c r="U164" s="43">
        <f t="shared" si="134"/>
        <v>0.735591892</v>
      </c>
      <c r="V164" s="43">
        <f t="shared" si="134"/>
        <v>0.708007196</v>
      </c>
      <c r="W164" s="43">
        <f t="shared" si="134"/>
        <v>0.6814569262</v>
      </c>
      <c r="X164" s="43">
        <f t="shared" si="134"/>
        <v>0.6559022915</v>
      </c>
      <c r="Y164" s="43">
        <f t="shared" si="134"/>
        <v>0.6313059555</v>
      </c>
      <c r="Z164" s="43">
        <f t="shared" si="134"/>
        <v>0.6076319822</v>
      </c>
      <c r="AA164" s="43">
        <f t="shared" si="134"/>
        <v>0.5848457829</v>
      </c>
      <c r="AB164" s="43">
        <f t="shared" si="134"/>
        <v>0.562914066</v>
      </c>
      <c r="AC164" s="43">
        <f t="shared" si="134"/>
        <v>0.5418047885</v>
      </c>
      <c r="AD164" s="43">
        <f t="shared" si="134"/>
        <v>0.521487109</v>
      </c>
      <c r="AE164" s="43">
        <f t="shared" si="134"/>
        <v>0.5041042053</v>
      </c>
      <c r="AF164" s="43">
        <f t="shared" si="134"/>
        <v>0.4873007318</v>
      </c>
      <c r="AG164" s="43">
        <f t="shared" si="134"/>
        <v>0.4710573741</v>
      </c>
      <c r="AH164" s="43">
        <f t="shared" si="134"/>
        <v>0.4553554616</v>
      </c>
      <c r="AI164" s="43">
        <f t="shared" si="134"/>
        <v>0.4401769462</v>
      </c>
      <c r="AJ164" s="43">
        <f t="shared" si="134"/>
        <v>0.4255043814</v>
      </c>
      <c r="AK164" s="43">
        <f t="shared" si="134"/>
        <v>0.411320902</v>
      </c>
      <c r="AL164" s="43">
        <f t="shared" si="134"/>
        <v>0.3976102052</v>
      </c>
      <c r="AM164" s="43">
        <f t="shared" si="134"/>
        <v>0.3843565317</v>
      </c>
      <c r="AN164" s="43">
        <f t="shared" si="134"/>
        <v>0.3715446473</v>
      </c>
      <c r="AO164" s="43">
        <f t="shared" si="134"/>
        <v>0.3591598258</v>
      </c>
      <c r="AP164" s="43">
        <f t="shared" si="134"/>
        <v>0.3471878316</v>
      </c>
      <c r="AQ164" s="43">
        <f t="shared" si="134"/>
        <v>0.3370615198</v>
      </c>
      <c r="AR164" s="43">
        <f t="shared" si="134"/>
        <v>0.3272305588</v>
      </c>
      <c r="AS164" s="43">
        <f t="shared" si="134"/>
        <v>0.3176863342</v>
      </c>
      <c r="AT164" s="43">
        <f t="shared" si="134"/>
        <v>0.3084204828</v>
      </c>
      <c r="AU164" s="43">
        <f t="shared" si="134"/>
        <v>0.2994248854</v>
      </c>
      <c r="AV164" s="43">
        <f t="shared" si="134"/>
        <v>0.2906916595</v>
      </c>
      <c r="AW164" s="43">
        <f t="shared" si="134"/>
        <v>0.2822131528</v>
      </c>
      <c r="AX164" s="43">
        <f t="shared" si="134"/>
        <v>0.2739819359</v>
      </c>
      <c r="AY164" s="43">
        <f t="shared" si="134"/>
        <v>0.2659907961</v>
      </c>
      <c r="AZ164" s="43">
        <f t="shared" si="134"/>
        <v>0.2582327312</v>
      </c>
      <c r="BA164" s="43">
        <f t="shared" si="134"/>
        <v>0.2507009432</v>
      </c>
      <c r="BB164" s="43">
        <f t="shared" si="134"/>
        <v>0.2433888323</v>
      </c>
      <c r="BC164" s="43">
        <f t="shared" si="134"/>
        <v>0.2373041115</v>
      </c>
      <c r="BD164" s="43">
        <f t="shared" si="134"/>
        <v>0.2313715087</v>
      </c>
      <c r="BE164" s="43">
        <f t="shared" si="134"/>
        <v>0.225587221</v>
      </c>
      <c r="BF164" s="43">
        <f t="shared" si="134"/>
        <v>0.2199475405</v>
      </c>
      <c r="BG164" s="43">
        <f t="shared" si="134"/>
        <v>0.214448852</v>
      </c>
      <c r="BH164" s="43">
        <f t="shared" si="134"/>
        <v>0.2090876307</v>
      </c>
      <c r="BI164" s="43">
        <f t="shared" si="134"/>
        <v>0.2038604399</v>
      </c>
      <c r="BJ164" s="43">
        <f t="shared" si="134"/>
        <v>0.1987639289</v>
      </c>
      <c r="BK164" s="43">
        <f t="shared" si="134"/>
        <v>0.1937948307</v>
      </c>
      <c r="BL164" s="43">
        <f t="shared" si="134"/>
        <v>0.1889499599</v>
      </c>
      <c r="BM164" s="43">
        <f t="shared" si="134"/>
        <v>0.1842262109</v>
      </c>
      <c r="BN164" s="43">
        <f t="shared" si="134"/>
        <v>0.1796205557</v>
      </c>
      <c r="BO164" s="43"/>
      <c r="BP164" s="43"/>
    </row>
    <row r="165" ht="14.25" customHeight="1">
      <c r="E165" s="50">
        <f t="shared" si="133"/>
        <v>4</v>
      </c>
      <c r="F165" s="50"/>
      <c r="G165" s="43"/>
      <c r="H165" s="43"/>
      <c r="I165" s="43"/>
      <c r="J165" s="43">
        <f>+J$160*J$17</f>
        <v>1.331</v>
      </c>
      <c r="K165" s="43">
        <f t="shared" ref="K165:BN165" si="135">+J165*(1-K$161)</f>
        <v>1.275541667</v>
      </c>
      <c r="L165" s="43">
        <f t="shared" si="135"/>
        <v>1.222394097</v>
      </c>
      <c r="M165" s="43">
        <f t="shared" si="135"/>
        <v>1.17146101</v>
      </c>
      <c r="N165" s="43">
        <f t="shared" si="135"/>
        <v>1.122650134</v>
      </c>
      <c r="O165" s="43">
        <f t="shared" si="135"/>
        <v>1.075873045</v>
      </c>
      <c r="P165" s="43">
        <f t="shared" si="135"/>
        <v>1.031045002</v>
      </c>
      <c r="Q165" s="43">
        <f t="shared" si="135"/>
        <v>0.9880847935</v>
      </c>
      <c r="R165" s="43">
        <f t="shared" si="135"/>
        <v>0.9469145938</v>
      </c>
      <c r="S165" s="43">
        <f t="shared" si="135"/>
        <v>0.9114052965</v>
      </c>
      <c r="T165" s="43">
        <f t="shared" si="135"/>
        <v>0.8772275979</v>
      </c>
      <c r="U165" s="43">
        <f t="shared" si="135"/>
        <v>0.844331563</v>
      </c>
      <c r="V165" s="43">
        <f t="shared" si="135"/>
        <v>0.8126691294</v>
      </c>
      <c r="W165" s="43">
        <f t="shared" si="135"/>
        <v>0.782194037</v>
      </c>
      <c r="X165" s="43">
        <f t="shared" si="135"/>
        <v>0.7528617606</v>
      </c>
      <c r="Y165" s="43">
        <f t="shared" si="135"/>
        <v>0.7246294446</v>
      </c>
      <c r="Z165" s="43">
        <f t="shared" si="135"/>
        <v>0.6974558404</v>
      </c>
      <c r="AA165" s="43">
        <f t="shared" si="135"/>
        <v>0.6713012464</v>
      </c>
      <c r="AB165" s="43">
        <f t="shared" si="135"/>
        <v>0.6461274497</v>
      </c>
      <c r="AC165" s="43">
        <f t="shared" si="135"/>
        <v>0.6218976703</v>
      </c>
      <c r="AD165" s="43">
        <f t="shared" si="135"/>
        <v>0.5985765077</v>
      </c>
      <c r="AE165" s="43">
        <f t="shared" si="135"/>
        <v>0.5786239574</v>
      </c>
      <c r="AF165" s="43">
        <f t="shared" si="135"/>
        <v>0.5593364922</v>
      </c>
      <c r="AG165" s="43">
        <f t="shared" si="135"/>
        <v>0.5406919424</v>
      </c>
      <c r="AH165" s="43">
        <f t="shared" si="135"/>
        <v>0.5226688777</v>
      </c>
      <c r="AI165" s="43">
        <f t="shared" si="135"/>
        <v>0.5052465818</v>
      </c>
      <c r="AJ165" s="43">
        <f t="shared" si="135"/>
        <v>0.488405029</v>
      </c>
      <c r="AK165" s="43">
        <f t="shared" si="135"/>
        <v>0.4721248614</v>
      </c>
      <c r="AL165" s="43">
        <f t="shared" si="135"/>
        <v>0.456387366</v>
      </c>
      <c r="AM165" s="43">
        <f t="shared" si="135"/>
        <v>0.4411744538</v>
      </c>
      <c r="AN165" s="43">
        <f t="shared" si="135"/>
        <v>0.4264686387</v>
      </c>
      <c r="AO165" s="43">
        <f t="shared" si="135"/>
        <v>0.4122530174</v>
      </c>
      <c r="AP165" s="43">
        <f t="shared" si="135"/>
        <v>0.3985112502</v>
      </c>
      <c r="AQ165" s="43">
        <f t="shared" si="135"/>
        <v>0.3868880054</v>
      </c>
      <c r="AR165" s="43">
        <f t="shared" si="135"/>
        <v>0.3756037719</v>
      </c>
      <c r="AS165" s="43">
        <f t="shared" si="135"/>
        <v>0.3646486619</v>
      </c>
      <c r="AT165" s="43">
        <f t="shared" si="135"/>
        <v>0.3540130759</v>
      </c>
      <c r="AU165" s="43">
        <f t="shared" si="135"/>
        <v>0.3436876945</v>
      </c>
      <c r="AV165" s="43">
        <f t="shared" si="135"/>
        <v>0.3336634701</v>
      </c>
      <c r="AW165" s="43">
        <f t="shared" si="135"/>
        <v>0.3239316189</v>
      </c>
      <c r="AX165" s="43">
        <f t="shared" si="135"/>
        <v>0.3144836133</v>
      </c>
      <c r="AY165" s="43">
        <f t="shared" si="135"/>
        <v>0.3053111746</v>
      </c>
      <c r="AZ165" s="43">
        <f t="shared" si="135"/>
        <v>0.2964062653</v>
      </c>
      <c r="BA165" s="43">
        <f t="shared" si="135"/>
        <v>0.2877610826</v>
      </c>
      <c r="BB165" s="43">
        <f t="shared" si="135"/>
        <v>0.279368051</v>
      </c>
      <c r="BC165" s="43">
        <f t="shared" si="135"/>
        <v>0.2723838498</v>
      </c>
      <c r="BD165" s="43">
        <f t="shared" si="135"/>
        <v>0.2655742535</v>
      </c>
      <c r="BE165" s="43">
        <f t="shared" si="135"/>
        <v>0.2589348972</v>
      </c>
      <c r="BF165" s="43">
        <f t="shared" si="135"/>
        <v>0.2524615247</v>
      </c>
      <c r="BG165" s="43">
        <f t="shared" si="135"/>
        <v>0.2461499866</v>
      </c>
      <c r="BH165" s="43">
        <f t="shared" si="135"/>
        <v>0.239996237</v>
      </c>
      <c r="BI165" s="43">
        <f t="shared" si="135"/>
        <v>0.233996331</v>
      </c>
      <c r="BJ165" s="43">
        <f t="shared" si="135"/>
        <v>0.2281464228</v>
      </c>
      <c r="BK165" s="43">
        <f t="shared" si="135"/>
        <v>0.2224427622</v>
      </c>
      <c r="BL165" s="43">
        <f t="shared" si="135"/>
        <v>0.2168816931</v>
      </c>
      <c r="BM165" s="43">
        <f t="shared" si="135"/>
        <v>0.2114596508</v>
      </c>
      <c r="BN165" s="43">
        <f t="shared" si="135"/>
        <v>0.2061731595</v>
      </c>
      <c r="BO165" s="43"/>
      <c r="BP165" s="43"/>
      <c r="BQ165" s="43"/>
    </row>
    <row r="166" ht="14.25" customHeight="1">
      <c r="E166" s="50">
        <f t="shared" si="133"/>
        <v>5</v>
      </c>
      <c r="F166" s="50"/>
      <c r="G166" s="43"/>
      <c r="H166" s="43"/>
      <c r="I166" s="43"/>
      <c r="J166" s="43"/>
      <c r="K166" s="43">
        <f>+K$160*K$17</f>
        <v>1.4641</v>
      </c>
      <c r="L166" s="43">
        <f t="shared" ref="L166:BN166" si="136">+K166*(1-L$161)</f>
        <v>1.403095833</v>
      </c>
      <c r="M166" s="43">
        <f t="shared" si="136"/>
        <v>1.344633507</v>
      </c>
      <c r="N166" s="43">
        <f t="shared" si="136"/>
        <v>1.288607111</v>
      </c>
      <c r="O166" s="43">
        <f t="shared" si="136"/>
        <v>1.234915148</v>
      </c>
      <c r="P166" s="43">
        <f t="shared" si="136"/>
        <v>1.18346035</v>
      </c>
      <c r="Q166" s="43">
        <f t="shared" si="136"/>
        <v>1.134149502</v>
      </c>
      <c r="R166" s="43">
        <f t="shared" si="136"/>
        <v>1.086893273</v>
      </c>
      <c r="S166" s="43">
        <f t="shared" si="136"/>
        <v>1.046134775</v>
      </c>
      <c r="T166" s="43">
        <f t="shared" si="136"/>
        <v>1.006904721</v>
      </c>
      <c r="U166" s="43">
        <f t="shared" si="136"/>
        <v>0.969145794</v>
      </c>
      <c r="V166" s="43">
        <f t="shared" si="136"/>
        <v>0.9328028268</v>
      </c>
      <c r="W166" s="43">
        <f t="shared" si="136"/>
        <v>0.8978227207</v>
      </c>
      <c r="X166" s="43">
        <f t="shared" si="136"/>
        <v>0.8641543687</v>
      </c>
      <c r="Y166" s="43">
        <f t="shared" si="136"/>
        <v>0.8317485799</v>
      </c>
      <c r="Z166" s="43">
        <f t="shared" si="136"/>
        <v>0.8005580081</v>
      </c>
      <c r="AA166" s="43">
        <f t="shared" si="136"/>
        <v>0.7705370828</v>
      </c>
      <c r="AB166" s="43">
        <f t="shared" si="136"/>
        <v>0.7416419422</v>
      </c>
      <c r="AC166" s="43">
        <f t="shared" si="136"/>
        <v>0.7138303694</v>
      </c>
      <c r="AD166" s="43">
        <f t="shared" si="136"/>
        <v>0.6870617305</v>
      </c>
      <c r="AE166" s="43">
        <f t="shared" si="136"/>
        <v>0.6641596729</v>
      </c>
      <c r="AF166" s="43">
        <f t="shared" si="136"/>
        <v>0.6420210171</v>
      </c>
      <c r="AG166" s="43">
        <f t="shared" si="136"/>
        <v>0.6206203165</v>
      </c>
      <c r="AH166" s="43">
        <f t="shared" si="136"/>
        <v>0.5999329726</v>
      </c>
      <c r="AI166" s="43">
        <f t="shared" si="136"/>
        <v>0.5799352069</v>
      </c>
      <c r="AJ166" s="43">
        <f t="shared" si="136"/>
        <v>0.5606040333</v>
      </c>
      <c r="AK166" s="43">
        <f t="shared" si="136"/>
        <v>0.5419172322</v>
      </c>
      <c r="AL166" s="43">
        <f t="shared" si="136"/>
        <v>0.5238533245</v>
      </c>
      <c r="AM166" s="43">
        <f t="shared" si="136"/>
        <v>0.506391547</v>
      </c>
      <c r="AN166" s="43">
        <f t="shared" si="136"/>
        <v>0.4895118288</v>
      </c>
      <c r="AO166" s="43">
        <f t="shared" si="136"/>
        <v>0.4731947678</v>
      </c>
      <c r="AP166" s="43">
        <f t="shared" si="136"/>
        <v>0.4574216089</v>
      </c>
      <c r="AQ166" s="43">
        <f t="shared" si="136"/>
        <v>0.4440801453</v>
      </c>
      <c r="AR166" s="43">
        <f t="shared" si="136"/>
        <v>0.4311278077</v>
      </c>
      <c r="AS166" s="43">
        <f t="shared" si="136"/>
        <v>0.4185532467</v>
      </c>
      <c r="AT166" s="43">
        <f t="shared" si="136"/>
        <v>0.4063454436</v>
      </c>
      <c r="AU166" s="43">
        <f t="shared" si="136"/>
        <v>0.3944937015</v>
      </c>
      <c r="AV166" s="43">
        <f t="shared" si="136"/>
        <v>0.3829876352</v>
      </c>
      <c r="AW166" s="43">
        <f t="shared" si="136"/>
        <v>0.3718171625</v>
      </c>
      <c r="AX166" s="43">
        <f t="shared" si="136"/>
        <v>0.3609724953</v>
      </c>
      <c r="AY166" s="43">
        <f t="shared" si="136"/>
        <v>0.3504441308</v>
      </c>
      <c r="AZ166" s="43">
        <f t="shared" si="136"/>
        <v>0.3402228437</v>
      </c>
      <c r="BA166" s="43">
        <f t="shared" si="136"/>
        <v>0.3302996774</v>
      </c>
      <c r="BB166" s="43">
        <f t="shared" si="136"/>
        <v>0.3206659368</v>
      </c>
      <c r="BC166" s="43">
        <f t="shared" si="136"/>
        <v>0.3126492884</v>
      </c>
      <c r="BD166" s="43">
        <f t="shared" si="136"/>
        <v>0.3048330562</v>
      </c>
      <c r="BE166" s="43">
        <f t="shared" si="136"/>
        <v>0.2972122298</v>
      </c>
      <c r="BF166" s="43">
        <f t="shared" si="136"/>
        <v>0.2897819241</v>
      </c>
      <c r="BG166" s="43">
        <f t="shared" si="136"/>
        <v>0.2825373759</v>
      </c>
      <c r="BH166" s="43">
        <f t="shared" si="136"/>
        <v>0.2754739416</v>
      </c>
      <c r="BI166" s="43">
        <f t="shared" si="136"/>
        <v>0.268587093</v>
      </c>
      <c r="BJ166" s="43">
        <f t="shared" si="136"/>
        <v>0.2618724157</v>
      </c>
      <c r="BK166" s="43">
        <f t="shared" si="136"/>
        <v>0.2553256053</v>
      </c>
      <c r="BL166" s="43">
        <f t="shared" si="136"/>
        <v>0.2489424652</v>
      </c>
      <c r="BM166" s="43">
        <f t="shared" si="136"/>
        <v>0.2427189035</v>
      </c>
      <c r="BN166" s="43">
        <f t="shared" si="136"/>
        <v>0.2366509309</v>
      </c>
      <c r="BO166" s="43"/>
      <c r="BP166" s="43"/>
      <c r="BQ166" s="43"/>
      <c r="BR166" s="43"/>
    </row>
    <row r="167" ht="14.25" customHeight="1">
      <c r="E167" s="50">
        <f t="shared" si="133"/>
        <v>6</v>
      </c>
      <c r="F167" s="50"/>
      <c r="G167" s="43"/>
      <c r="H167" s="43"/>
      <c r="I167" s="43"/>
      <c r="J167" s="43"/>
      <c r="K167" s="43"/>
      <c r="L167" s="43">
        <f>+L$160*L$17</f>
        <v>1.61051</v>
      </c>
      <c r="M167" s="43">
        <f t="shared" ref="M167:BN167" si="137">+L167*(1-M$161)</f>
        <v>1.543405417</v>
      </c>
      <c r="N167" s="43">
        <f t="shared" si="137"/>
        <v>1.479096858</v>
      </c>
      <c r="O167" s="43">
        <f t="shared" si="137"/>
        <v>1.417467822</v>
      </c>
      <c r="P167" s="43">
        <f t="shared" si="137"/>
        <v>1.358406663</v>
      </c>
      <c r="Q167" s="43">
        <f t="shared" si="137"/>
        <v>1.301806385</v>
      </c>
      <c r="R167" s="43">
        <f t="shared" si="137"/>
        <v>1.247564452</v>
      </c>
      <c r="S167" s="43">
        <f t="shared" si="137"/>
        <v>1.200780785</v>
      </c>
      <c r="T167" s="43">
        <f t="shared" si="137"/>
        <v>1.155751506</v>
      </c>
      <c r="U167" s="43">
        <f t="shared" si="137"/>
        <v>1.112410824</v>
      </c>
      <c r="V167" s="43">
        <f t="shared" si="137"/>
        <v>1.070695419</v>
      </c>
      <c r="W167" s="43">
        <f t="shared" si="137"/>
        <v>1.03054434</v>
      </c>
      <c r="X167" s="43">
        <f t="shared" si="137"/>
        <v>0.9918989276</v>
      </c>
      <c r="Y167" s="43">
        <f t="shared" si="137"/>
        <v>0.9547027178</v>
      </c>
      <c r="Z167" s="43">
        <f t="shared" si="137"/>
        <v>0.9189013659</v>
      </c>
      <c r="AA167" s="43">
        <f t="shared" si="137"/>
        <v>0.8844425647</v>
      </c>
      <c r="AB167" s="43">
        <f t="shared" si="137"/>
        <v>0.8512759685</v>
      </c>
      <c r="AC167" s="43">
        <f t="shared" si="137"/>
        <v>0.8193531197</v>
      </c>
      <c r="AD167" s="43">
        <f t="shared" si="137"/>
        <v>0.7886273777</v>
      </c>
      <c r="AE167" s="43">
        <f t="shared" si="137"/>
        <v>0.7623397984</v>
      </c>
      <c r="AF167" s="43">
        <f t="shared" si="137"/>
        <v>0.7369284718</v>
      </c>
      <c r="AG167" s="43">
        <f t="shared" si="137"/>
        <v>0.7123641894</v>
      </c>
      <c r="AH167" s="43">
        <f t="shared" si="137"/>
        <v>0.6886187164</v>
      </c>
      <c r="AI167" s="43">
        <f t="shared" si="137"/>
        <v>0.6656647592</v>
      </c>
      <c r="AJ167" s="43">
        <f t="shared" si="137"/>
        <v>0.6434759339</v>
      </c>
      <c r="AK167" s="43">
        <f t="shared" si="137"/>
        <v>0.6220267361</v>
      </c>
      <c r="AL167" s="43">
        <f t="shared" si="137"/>
        <v>0.6012925116</v>
      </c>
      <c r="AM167" s="43">
        <f t="shared" si="137"/>
        <v>0.5812494279</v>
      </c>
      <c r="AN167" s="43">
        <f t="shared" si="137"/>
        <v>0.5618744469</v>
      </c>
      <c r="AO167" s="43">
        <f t="shared" si="137"/>
        <v>0.5431452987</v>
      </c>
      <c r="AP167" s="43">
        <f t="shared" si="137"/>
        <v>0.5250404554</v>
      </c>
      <c r="AQ167" s="43">
        <f t="shared" si="137"/>
        <v>0.5097267755</v>
      </c>
      <c r="AR167" s="43">
        <f t="shared" si="137"/>
        <v>0.4948597445</v>
      </c>
      <c r="AS167" s="43">
        <f t="shared" si="137"/>
        <v>0.4804263353</v>
      </c>
      <c r="AT167" s="43">
        <f t="shared" si="137"/>
        <v>0.4664139005</v>
      </c>
      <c r="AU167" s="43">
        <f t="shared" si="137"/>
        <v>0.4528101617</v>
      </c>
      <c r="AV167" s="43">
        <f t="shared" si="137"/>
        <v>0.4396031987</v>
      </c>
      <c r="AW167" s="43">
        <f t="shared" si="137"/>
        <v>0.4267814387</v>
      </c>
      <c r="AX167" s="43">
        <f t="shared" si="137"/>
        <v>0.4143336468</v>
      </c>
      <c r="AY167" s="43">
        <f t="shared" si="137"/>
        <v>0.4022489154</v>
      </c>
      <c r="AZ167" s="43">
        <f t="shared" si="137"/>
        <v>0.3905166554</v>
      </c>
      <c r="BA167" s="43">
        <f t="shared" si="137"/>
        <v>0.3791265863</v>
      </c>
      <c r="BB167" s="43">
        <f t="shared" si="137"/>
        <v>0.3680687275</v>
      </c>
      <c r="BC167" s="43">
        <f t="shared" si="137"/>
        <v>0.3588670093</v>
      </c>
      <c r="BD167" s="43">
        <f t="shared" si="137"/>
        <v>0.3498953341</v>
      </c>
      <c r="BE167" s="43">
        <f t="shared" si="137"/>
        <v>0.3411479507</v>
      </c>
      <c r="BF167" s="43">
        <f t="shared" si="137"/>
        <v>0.332619252</v>
      </c>
      <c r="BG167" s="43">
        <f t="shared" si="137"/>
        <v>0.3243037707</v>
      </c>
      <c r="BH167" s="43">
        <f t="shared" si="137"/>
        <v>0.3161961764</v>
      </c>
      <c r="BI167" s="43">
        <f t="shared" si="137"/>
        <v>0.308291272</v>
      </c>
      <c r="BJ167" s="43">
        <f t="shared" si="137"/>
        <v>0.3005839902</v>
      </c>
      <c r="BK167" s="43">
        <f t="shared" si="137"/>
        <v>0.2930693904</v>
      </c>
      <c r="BL167" s="43">
        <f t="shared" si="137"/>
        <v>0.2857426557</v>
      </c>
      <c r="BM167" s="43">
        <f t="shared" si="137"/>
        <v>0.2785990893</v>
      </c>
      <c r="BN167" s="43">
        <f t="shared" si="137"/>
        <v>0.271634112</v>
      </c>
      <c r="BO167" s="43"/>
      <c r="BP167" s="43"/>
      <c r="BQ167" s="43"/>
      <c r="BR167" s="43"/>
      <c r="BS167" s="43"/>
    </row>
    <row r="168" ht="14.25" customHeight="1">
      <c r="E168" s="50">
        <f t="shared" si="133"/>
        <v>7</v>
      </c>
      <c r="F168" s="50"/>
      <c r="G168" s="43"/>
      <c r="H168" s="43"/>
      <c r="I168" s="43"/>
      <c r="J168" s="43"/>
      <c r="K168" s="43"/>
      <c r="L168" s="43"/>
      <c r="M168" s="43">
        <f>+M$160*M$17</f>
        <v>1.771561</v>
      </c>
      <c r="N168" s="43">
        <f t="shared" ref="N168:BN168" si="138">+M168*(1-N$161)</f>
        <v>1.697745958</v>
      </c>
      <c r="O168" s="43">
        <f t="shared" si="138"/>
        <v>1.627006543</v>
      </c>
      <c r="P168" s="43">
        <f t="shared" si="138"/>
        <v>1.559214604</v>
      </c>
      <c r="Q168" s="43">
        <f t="shared" si="138"/>
        <v>1.494247329</v>
      </c>
      <c r="R168" s="43">
        <f t="shared" si="138"/>
        <v>1.431987024</v>
      </c>
      <c r="S168" s="43">
        <f t="shared" si="138"/>
        <v>1.37828751</v>
      </c>
      <c r="T168" s="43">
        <f t="shared" si="138"/>
        <v>1.326601729</v>
      </c>
      <c r="U168" s="43">
        <f t="shared" si="138"/>
        <v>1.276854164</v>
      </c>
      <c r="V168" s="43">
        <f t="shared" si="138"/>
        <v>1.228972133</v>
      </c>
      <c r="W168" s="43">
        <f t="shared" si="138"/>
        <v>1.182885678</v>
      </c>
      <c r="X168" s="43">
        <f t="shared" si="138"/>
        <v>1.138527465</v>
      </c>
      <c r="Y168" s="43">
        <f t="shared" si="138"/>
        <v>1.095832685</v>
      </c>
      <c r="Z168" s="43">
        <f t="shared" si="138"/>
        <v>1.054738959</v>
      </c>
      <c r="AA168" s="43">
        <f t="shared" si="138"/>
        <v>1.015186248</v>
      </c>
      <c r="AB168" s="43">
        <f t="shared" si="138"/>
        <v>0.9771167638</v>
      </c>
      <c r="AC168" s="43">
        <f t="shared" si="138"/>
        <v>0.9404748852</v>
      </c>
      <c r="AD168" s="43">
        <f t="shared" si="138"/>
        <v>0.905207077</v>
      </c>
      <c r="AE168" s="43">
        <f t="shared" si="138"/>
        <v>0.8750335078</v>
      </c>
      <c r="AF168" s="43">
        <f t="shared" si="138"/>
        <v>0.8458657242</v>
      </c>
      <c r="AG168" s="43">
        <f t="shared" si="138"/>
        <v>0.8176702</v>
      </c>
      <c r="AH168" s="43">
        <f t="shared" si="138"/>
        <v>0.7904145267</v>
      </c>
      <c r="AI168" s="43">
        <f t="shared" si="138"/>
        <v>0.7640673758</v>
      </c>
      <c r="AJ168" s="43">
        <f t="shared" si="138"/>
        <v>0.7385984633</v>
      </c>
      <c r="AK168" s="43">
        <f t="shared" si="138"/>
        <v>0.7139785145</v>
      </c>
      <c r="AL168" s="43">
        <f t="shared" si="138"/>
        <v>0.6901792307</v>
      </c>
      <c r="AM168" s="43">
        <f t="shared" si="138"/>
        <v>0.6671732563</v>
      </c>
      <c r="AN168" s="43">
        <f t="shared" si="138"/>
        <v>0.6449341478</v>
      </c>
      <c r="AO168" s="43">
        <f t="shared" si="138"/>
        <v>0.6234363429</v>
      </c>
      <c r="AP168" s="43">
        <f t="shared" si="138"/>
        <v>0.6026551314</v>
      </c>
      <c r="AQ168" s="43">
        <f t="shared" si="138"/>
        <v>0.5850776901</v>
      </c>
      <c r="AR168" s="43">
        <f t="shared" si="138"/>
        <v>0.5680129241</v>
      </c>
      <c r="AS168" s="43">
        <f t="shared" si="138"/>
        <v>0.5514458805</v>
      </c>
      <c r="AT168" s="43">
        <f t="shared" si="138"/>
        <v>0.5353620423</v>
      </c>
      <c r="AU168" s="43">
        <f t="shared" si="138"/>
        <v>0.5197473161</v>
      </c>
      <c r="AV168" s="43">
        <f t="shared" si="138"/>
        <v>0.5045880194</v>
      </c>
      <c r="AW168" s="43">
        <f t="shared" si="138"/>
        <v>0.4898708688</v>
      </c>
      <c r="AX168" s="43">
        <f t="shared" si="138"/>
        <v>0.4755829685</v>
      </c>
      <c r="AY168" s="43">
        <f t="shared" si="138"/>
        <v>0.4617117986</v>
      </c>
      <c r="AZ168" s="43">
        <f t="shared" si="138"/>
        <v>0.4482452044</v>
      </c>
      <c r="BA168" s="43">
        <f t="shared" si="138"/>
        <v>0.435171386</v>
      </c>
      <c r="BB168" s="43">
        <f t="shared" si="138"/>
        <v>0.4224788872</v>
      </c>
      <c r="BC168" s="43">
        <f t="shared" si="138"/>
        <v>0.411916915</v>
      </c>
      <c r="BD168" s="43">
        <f t="shared" si="138"/>
        <v>0.4016189922</v>
      </c>
      <c r="BE168" s="43">
        <f t="shared" si="138"/>
        <v>0.3915785174</v>
      </c>
      <c r="BF168" s="43">
        <f t="shared" si="138"/>
        <v>0.3817890544</v>
      </c>
      <c r="BG168" s="43">
        <f t="shared" si="138"/>
        <v>0.3722443281</v>
      </c>
      <c r="BH168" s="43">
        <f t="shared" si="138"/>
        <v>0.3629382199</v>
      </c>
      <c r="BI168" s="43">
        <f t="shared" si="138"/>
        <v>0.3538647644</v>
      </c>
      <c r="BJ168" s="43">
        <f t="shared" si="138"/>
        <v>0.3450181452</v>
      </c>
      <c r="BK168" s="43">
        <f t="shared" si="138"/>
        <v>0.3363926916</v>
      </c>
      <c r="BL168" s="43">
        <f t="shared" si="138"/>
        <v>0.3279828743</v>
      </c>
      <c r="BM168" s="43">
        <f t="shared" si="138"/>
        <v>0.3197833025</v>
      </c>
      <c r="BN168" s="43">
        <f t="shared" si="138"/>
        <v>0.3117887199</v>
      </c>
      <c r="BO168" s="43"/>
      <c r="BP168" s="43"/>
      <c r="BQ168" s="43"/>
      <c r="BR168" s="43"/>
      <c r="BS168" s="43"/>
      <c r="BT168" s="43"/>
    </row>
    <row r="169" ht="14.25" customHeight="1">
      <c r="E169" s="50">
        <f t="shared" si="133"/>
        <v>8</v>
      </c>
      <c r="F169" s="50"/>
      <c r="G169" s="43"/>
      <c r="H169" s="43"/>
      <c r="I169" s="43"/>
      <c r="J169" s="43"/>
      <c r="K169" s="43"/>
      <c r="L169" s="43"/>
      <c r="M169" s="43"/>
      <c r="N169" s="43">
        <f>+N$160*N$17</f>
        <v>1.9487171</v>
      </c>
      <c r="O169" s="43">
        <f t="shared" ref="O169:BN169" si="139">+N169*(1-O$161)</f>
        <v>1.867520554</v>
      </c>
      <c r="P169" s="43">
        <f t="shared" si="139"/>
        <v>1.789707198</v>
      </c>
      <c r="Q169" s="43">
        <f t="shared" si="139"/>
        <v>1.715136065</v>
      </c>
      <c r="R169" s="43">
        <f t="shared" si="139"/>
        <v>1.643672062</v>
      </c>
      <c r="S169" s="43">
        <f t="shared" si="139"/>
        <v>1.582034359</v>
      </c>
      <c r="T169" s="43">
        <f t="shared" si="139"/>
        <v>1.522708071</v>
      </c>
      <c r="U169" s="43">
        <f t="shared" si="139"/>
        <v>1.465606518</v>
      </c>
      <c r="V169" s="43">
        <f t="shared" si="139"/>
        <v>1.410646274</v>
      </c>
      <c r="W169" s="43">
        <f t="shared" si="139"/>
        <v>1.357747039</v>
      </c>
      <c r="X169" s="43">
        <f t="shared" si="139"/>
        <v>1.306831525</v>
      </c>
      <c r="Y169" s="43">
        <f t="shared" si="139"/>
        <v>1.257825343</v>
      </c>
      <c r="Z169" s="43">
        <f t="shared" si="139"/>
        <v>1.210656892</v>
      </c>
      <c r="AA169" s="43">
        <f t="shared" si="139"/>
        <v>1.165257259</v>
      </c>
      <c r="AB169" s="43">
        <f t="shared" si="139"/>
        <v>1.121560112</v>
      </c>
      <c r="AC169" s="43">
        <f t="shared" si="139"/>
        <v>1.079501607</v>
      </c>
      <c r="AD169" s="43">
        <f t="shared" si="139"/>
        <v>1.039020297</v>
      </c>
      <c r="AE169" s="43">
        <f t="shared" si="139"/>
        <v>1.004386287</v>
      </c>
      <c r="AF169" s="43">
        <f t="shared" si="139"/>
        <v>0.9709067443</v>
      </c>
      <c r="AG169" s="43">
        <f t="shared" si="139"/>
        <v>0.9385431861</v>
      </c>
      <c r="AH169" s="43">
        <f t="shared" si="139"/>
        <v>0.9072584132</v>
      </c>
      <c r="AI169" s="43">
        <f t="shared" si="139"/>
        <v>0.8770164661</v>
      </c>
      <c r="AJ169" s="43">
        <f t="shared" si="139"/>
        <v>0.8477825839</v>
      </c>
      <c r="AK169" s="43">
        <f t="shared" si="139"/>
        <v>0.8195231645</v>
      </c>
      <c r="AL169" s="43">
        <f t="shared" si="139"/>
        <v>0.7922057256</v>
      </c>
      <c r="AM169" s="43">
        <f t="shared" si="139"/>
        <v>0.7657988681</v>
      </c>
      <c r="AN169" s="43">
        <f t="shared" si="139"/>
        <v>0.7402722392</v>
      </c>
      <c r="AO169" s="43">
        <f t="shared" si="139"/>
        <v>0.7155964979</v>
      </c>
      <c r="AP169" s="43">
        <f t="shared" si="139"/>
        <v>0.6917432813</v>
      </c>
      <c r="AQ169" s="43">
        <f t="shared" si="139"/>
        <v>0.6715674356</v>
      </c>
      <c r="AR169" s="43">
        <f t="shared" si="139"/>
        <v>0.651980052</v>
      </c>
      <c r="AS169" s="43">
        <f t="shared" si="139"/>
        <v>0.6329639672</v>
      </c>
      <c r="AT169" s="43">
        <f t="shared" si="139"/>
        <v>0.6145025181</v>
      </c>
      <c r="AU169" s="43">
        <f t="shared" si="139"/>
        <v>0.596579528</v>
      </c>
      <c r="AV169" s="43">
        <f t="shared" si="139"/>
        <v>0.5791792918</v>
      </c>
      <c r="AW169" s="43">
        <f t="shared" si="139"/>
        <v>0.5622865625</v>
      </c>
      <c r="AX169" s="43">
        <f t="shared" si="139"/>
        <v>0.5458865377</v>
      </c>
      <c r="AY169" s="43">
        <f t="shared" si="139"/>
        <v>0.529964847</v>
      </c>
      <c r="AZ169" s="43">
        <f t="shared" si="139"/>
        <v>0.514507539</v>
      </c>
      <c r="BA169" s="43">
        <f t="shared" si="139"/>
        <v>0.4995010691</v>
      </c>
      <c r="BB169" s="43">
        <f t="shared" si="139"/>
        <v>0.4849322879</v>
      </c>
      <c r="BC169" s="43">
        <f t="shared" si="139"/>
        <v>0.4728089807</v>
      </c>
      <c r="BD169" s="43">
        <f t="shared" si="139"/>
        <v>0.4609887562</v>
      </c>
      <c r="BE169" s="43">
        <f t="shared" si="139"/>
        <v>0.4494640373</v>
      </c>
      <c r="BF169" s="43">
        <f t="shared" si="139"/>
        <v>0.4382274364</v>
      </c>
      <c r="BG169" s="43">
        <f t="shared" si="139"/>
        <v>0.4272717505</v>
      </c>
      <c r="BH169" s="43">
        <f t="shared" si="139"/>
        <v>0.4165899567</v>
      </c>
      <c r="BI169" s="43">
        <f t="shared" si="139"/>
        <v>0.4061752078</v>
      </c>
      <c r="BJ169" s="43">
        <f t="shared" si="139"/>
        <v>0.3960208276</v>
      </c>
      <c r="BK169" s="43">
        <f t="shared" si="139"/>
        <v>0.3861203069</v>
      </c>
      <c r="BL169" s="43">
        <f t="shared" si="139"/>
        <v>0.3764672992</v>
      </c>
      <c r="BM169" s="43">
        <f t="shared" si="139"/>
        <v>0.3670556167</v>
      </c>
      <c r="BN169" s="43">
        <f t="shared" si="139"/>
        <v>0.3578792263</v>
      </c>
      <c r="BO169" s="43"/>
      <c r="BP169" s="43"/>
      <c r="BQ169" s="43"/>
      <c r="BR169" s="43"/>
      <c r="BS169" s="43"/>
      <c r="BT169" s="43"/>
      <c r="BU169" s="43"/>
    </row>
    <row r="170" ht="14.25" customHeight="1">
      <c r="E170" s="50">
        <f t="shared" si="133"/>
        <v>9</v>
      </c>
      <c r="F170" s="50"/>
      <c r="G170" s="43"/>
      <c r="H170" s="43"/>
      <c r="I170" s="43"/>
      <c r="J170" s="43"/>
      <c r="K170" s="43"/>
      <c r="L170" s="43"/>
      <c r="M170" s="43"/>
      <c r="N170" s="43"/>
      <c r="O170" s="43">
        <f>+O$160*O$17</f>
        <v>2.14358881</v>
      </c>
      <c r="P170" s="43">
        <f t="shared" ref="P170:BN170" si="140">+O170*(1-P$161)</f>
        <v>2.05427261</v>
      </c>
      <c r="Q170" s="43">
        <f t="shared" si="140"/>
        <v>1.968677918</v>
      </c>
      <c r="R170" s="43">
        <f t="shared" si="140"/>
        <v>1.886649671</v>
      </c>
      <c r="S170" s="43">
        <f t="shared" si="140"/>
        <v>1.815900308</v>
      </c>
      <c r="T170" s="43">
        <f t="shared" si="140"/>
        <v>1.747804047</v>
      </c>
      <c r="U170" s="43">
        <f t="shared" si="140"/>
        <v>1.682261395</v>
      </c>
      <c r="V170" s="43">
        <f t="shared" si="140"/>
        <v>1.619176593</v>
      </c>
      <c r="W170" s="43">
        <f t="shared" si="140"/>
        <v>1.55845747</v>
      </c>
      <c r="X170" s="43">
        <f t="shared" si="140"/>
        <v>1.500015315</v>
      </c>
      <c r="Y170" s="43">
        <f t="shared" si="140"/>
        <v>1.443764741</v>
      </c>
      <c r="Z170" s="43">
        <f t="shared" si="140"/>
        <v>1.389623563</v>
      </c>
      <c r="AA170" s="43">
        <f t="shared" si="140"/>
        <v>1.33751268</v>
      </c>
      <c r="AB170" s="43">
        <f t="shared" si="140"/>
        <v>1.287355954</v>
      </c>
      <c r="AC170" s="43">
        <f t="shared" si="140"/>
        <v>1.239080106</v>
      </c>
      <c r="AD170" s="43">
        <f t="shared" si="140"/>
        <v>1.192614602</v>
      </c>
      <c r="AE170" s="43">
        <f t="shared" si="140"/>
        <v>1.152860782</v>
      </c>
      <c r="AF170" s="43">
        <f t="shared" si="140"/>
        <v>1.114432089</v>
      </c>
      <c r="AG170" s="43">
        <f t="shared" si="140"/>
        <v>1.077284353</v>
      </c>
      <c r="AH170" s="43">
        <f t="shared" si="140"/>
        <v>1.041374874</v>
      </c>
      <c r="AI170" s="43">
        <f t="shared" si="140"/>
        <v>1.006662379</v>
      </c>
      <c r="AJ170" s="43">
        <f t="shared" si="140"/>
        <v>0.9731069659</v>
      </c>
      <c r="AK170" s="43">
        <f t="shared" si="140"/>
        <v>0.940670067</v>
      </c>
      <c r="AL170" s="43">
        <f t="shared" si="140"/>
        <v>0.9093143981</v>
      </c>
      <c r="AM170" s="43">
        <f t="shared" si="140"/>
        <v>0.8790039182</v>
      </c>
      <c r="AN170" s="43">
        <f t="shared" si="140"/>
        <v>0.8497037876</v>
      </c>
      <c r="AO170" s="43">
        <f t="shared" si="140"/>
        <v>0.821380328</v>
      </c>
      <c r="AP170" s="43">
        <f t="shared" si="140"/>
        <v>0.7940009837</v>
      </c>
      <c r="AQ170" s="43">
        <f t="shared" si="140"/>
        <v>0.7708426217</v>
      </c>
      <c r="AR170" s="43">
        <f t="shared" si="140"/>
        <v>0.7483597119</v>
      </c>
      <c r="AS170" s="43">
        <f t="shared" si="140"/>
        <v>0.7265325536</v>
      </c>
      <c r="AT170" s="43">
        <f t="shared" si="140"/>
        <v>0.7053420208</v>
      </c>
      <c r="AU170" s="43">
        <f t="shared" si="140"/>
        <v>0.6847695452</v>
      </c>
      <c r="AV170" s="43">
        <f t="shared" si="140"/>
        <v>0.6647971002</v>
      </c>
      <c r="AW170" s="43">
        <f t="shared" si="140"/>
        <v>0.6454071847</v>
      </c>
      <c r="AX170" s="43">
        <f t="shared" si="140"/>
        <v>0.6265828085</v>
      </c>
      <c r="AY170" s="43">
        <f t="shared" si="140"/>
        <v>0.6083074766</v>
      </c>
      <c r="AZ170" s="43">
        <f t="shared" si="140"/>
        <v>0.5905651752</v>
      </c>
      <c r="BA170" s="43">
        <f t="shared" si="140"/>
        <v>0.5733403576</v>
      </c>
      <c r="BB170" s="43">
        <f t="shared" si="140"/>
        <v>0.5566179305</v>
      </c>
      <c r="BC170" s="43">
        <f t="shared" si="140"/>
        <v>0.5427024822</v>
      </c>
      <c r="BD170" s="43">
        <f t="shared" si="140"/>
        <v>0.5291349202</v>
      </c>
      <c r="BE170" s="43">
        <f t="shared" si="140"/>
        <v>0.5159065472</v>
      </c>
      <c r="BF170" s="43">
        <f t="shared" si="140"/>
        <v>0.5030088835</v>
      </c>
      <c r="BG170" s="43">
        <f t="shared" si="140"/>
        <v>0.4904336614</v>
      </c>
      <c r="BH170" s="43">
        <f t="shared" si="140"/>
        <v>0.4781728199</v>
      </c>
      <c r="BI170" s="43">
        <f t="shared" si="140"/>
        <v>0.4662184994</v>
      </c>
      <c r="BJ170" s="43">
        <f t="shared" si="140"/>
        <v>0.4545630369</v>
      </c>
      <c r="BK170" s="43">
        <f t="shared" si="140"/>
        <v>0.443198961</v>
      </c>
      <c r="BL170" s="43">
        <f t="shared" si="140"/>
        <v>0.4321189869</v>
      </c>
      <c r="BM170" s="43">
        <f t="shared" si="140"/>
        <v>0.4213160123</v>
      </c>
      <c r="BN170" s="43">
        <f t="shared" si="140"/>
        <v>0.410783112</v>
      </c>
      <c r="BO170" s="43"/>
      <c r="BP170" s="43"/>
      <c r="BQ170" s="43"/>
      <c r="BR170" s="43"/>
      <c r="BS170" s="43"/>
      <c r="BT170" s="43"/>
      <c r="BU170" s="43"/>
      <c r="BV170" s="43"/>
    </row>
    <row r="171" ht="14.25" customHeight="1">
      <c r="E171" s="50">
        <f t="shared" si="133"/>
        <v>10</v>
      </c>
      <c r="F171" s="50"/>
      <c r="G171" s="43"/>
      <c r="H171" s="43"/>
      <c r="I171" s="43"/>
      <c r="J171" s="43"/>
      <c r="K171" s="43"/>
      <c r="L171" s="43"/>
      <c r="M171" s="43"/>
      <c r="N171" s="43"/>
      <c r="O171" s="43"/>
      <c r="P171" s="43">
        <f>+P$160*P$17</f>
        <v>2.357947691</v>
      </c>
      <c r="Q171" s="43">
        <f t="shared" ref="Q171:BN171" si="141">+P171*(1-Q$161)</f>
        <v>2.259699871</v>
      </c>
      <c r="R171" s="43">
        <f t="shared" si="141"/>
        <v>2.165545709</v>
      </c>
      <c r="S171" s="43">
        <f t="shared" si="141"/>
        <v>2.084337745</v>
      </c>
      <c r="T171" s="43">
        <f t="shared" si="141"/>
        <v>2.00617508</v>
      </c>
      <c r="U171" s="43">
        <f t="shared" si="141"/>
        <v>1.930943514</v>
      </c>
      <c r="V171" s="43">
        <f t="shared" si="141"/>
        <v>1.858533132</v>
      </c>
      <c r="W171" s="43">
        <f t="shared" si="141"/>
        <v>1.78883814</v>
      </c>
      <c r="X171" s="43">
        <f t="shared" si="141"/>
        <v>1.72175671</v>
      </c>
      <c r="Y171" s="43">
        <f t="shared" si="141"/>
        <v>1.657190833</v>
      </c>
      <c r="Z171" s="43">
        <f t="shared" si="141"/>
        <v>1.595046177</v>
      </c>
      <c r="AA171" s="43">
        <f t="shared" si="141"/>
        <v>1.535231945</v>
      </c>
      <c r="AB171" s="43">
        <f t="shared" si="141"/>
        <v>1.477660747</v>
      </c>
      <c r="AC171" s="43">
        <f t="shared" si="141"/>
        <v>1.422248469</v>
      </c>
      <c r="AD171" s="43">
        <f t="shared" si="141"/>
        <v>1.368914152</v>
      </c>
      <c r="AE171" s="43">
        <f t="shared" si="141"/>
        <v>1.32328368</v>
      </c>
      <c r="AF171" s="43">
        <f t="shared" si="141"/>
        <v>1.279174224</v>
      </c>
      <c r="AG171" s="43">
        <f t="shared" si="141"/>
        <v>1.236535083</v>
      </c>
      <c r="AH171" s="43">
        <f t="shared" si="141"/>
        <v>1.195317247</v>
      </c>
      <c r="AI171" s="43">
        <f t="shared" si="141"/>
        <v>1.155473339</v>
      </c>
      <c r="AJ171" s="43">
        <f t="shared" si="141"/>
        <v>1.116957561</v>
      </c>
      <c r="AK171" s="43">
        <f t="shared" si="141"/>
        <v>1.079725642</v>
      </c>
      <c r="AL171" s="43">
        <f t="shared" si="141"/>
        <v>1.043734787</v>
      </c>
      <c r="AM171" s="43">
        <f t="shared" si="141"/>
        <v>1.008943628</v>
      </c>
      <c r="AN171" s="43">
        <f t="shared" si="141"/>
        <v>0.9753121736</v>
      </c>
      <c r="AO171" s="43">
        <f t="shared" si="141"/>
        <v>0.9428017678</v>
      </c>
      <c r="AP171" s="43">
        <f t="shared" si="141"/>
        <v>0.9113750422</v>
      </c>
      <c r="AQ171" s="43">
        <f t="shared" si="141"/>
        <v>0.8847932701</v>
      </c>
      <c r="AR171" s="43">
        <f t="shared" si="141"/>
        <v>0.8589867998</v>
      </c>
      <c r="AS171" s="43">
        <f t="shared" si="141"/>
        <v>0.8339330181</v>
      </c>
      <c r="AT171" s="43">
        <f t="shared" si="141"/>
        <v>0.8096099717</v>
      </c>
      <c r="AU171" s="43">
        <f t="shared" si="141"/>
        <v>0.7859963476</v>
      </c>
      <c r="AV171" s="43">
        <f t="shared" si="141"/>
        <v>0.7630714541</v>
      </c>
      <c r="AW171" s="43">
        <f t="shared" si="141"/>
        <v>0.7408152033</v>
      </c>
      <c r="AX171" s="43">
        <f t="shared" si="141"/>
        <v>0.7192080933</v>
      </c>
      <c r="AY171" s="43">
        <f t="shared" si="141"/>
        <v>0.6982311905</v>
      </c>
      <c r="AZ171" s="43">
        <f t="shared" si="141"/>
        <v>0.6778661141</v>
      </c>
      <c r="BA171" s="43">
        <f t="shared" si="141"/>
        <v>0.6580950191</v>
      </c>
      <c r="BB171" s="43">
        <f t="shared" si="141"/>
        <v>0.6389005811</v>
      </c>
      <c r="BC171" s="43">
        <f t="shared" si="141"/>
        <v>0.6229280666</v>
      </c>
      <c r="BD171" s="43">
        <f t="shared" si="141"/>
        <v>0.6073548649</v>
      </c>
      <c r="BE171" s="43">
        <f t="shared" si="141"/>
        <v>0.5921709933</v>
      </c>
      <c r="BF171" s="43">
        <f t="shared" si="141"/>
        <v>0.5773667184</v>
      </c>
      <c r="BG171" s="43">
        <f t="shared" si="141"/>
        <v>0.5629325505</v>
      </c>
      <c r="BH171" s="43">
        <f t="shared" si="141"/>
        <v>0.5488592367</v>
      </c>
      <c r="BI171" s="43">
        <f t="shared" si="141"/>
        <v>0.5351377558</v>
      </c>
      <c r="BJ171" s="43">
        <f t="shared" si="141"/>
        <v>0.5217593119</v>
      </c>
      <c r="BK171" s="43">
        <f t="shared" si="141"/>
        <v>0.5087153291</v>
      </c>
      <c r="BL171" s="43">
        <f t="shared" si="141"/>
        <v>0.4959974459</v>
      </c>
      <c r="BM171" s="43">
        <f t="shared" si="141"/>
        <v>0.4835975097</v>
      </c>
      <c r="BN171" s="43">
        <f t="shared" si="141"/>
        <v>0.471507572</v>
      </c>
      <c r="BO171" s="43"/>
      <c r="BP171" s="43"/>
      <c r="BQ171" s="43"/>
      <c r="BR171" s="43"/>
      <c r="BS171" s="43"/>
      <c r="BT171" s="43"/>
      <c r="BU171" s="43"/>
      <c r="BV171" s="43"/>
      <c r="BW171" s="43"/>
    </row>
    <row r="172" ht="14.25" customHeight="1">
      <c r="E172" s="50">
        <f t="shared" si="133"/>
        <v>11</v>
      </c>
      <c r="F172" s="50"/>
      <c r="G172" s="43"/>
      <c r="H172" s="43"/>
      <c r="I172" s="43"/>
      <c r="J172" s="43"/>
      <c r="K172" s="43"/>
      <c r="L172" s="43"/>
      <c r="M172" s="43"/>
      <c r="N172" s="43"/>
      <c r="O172" s="43"/>
      <c r="P172" s="43"/>
      <c r="Q172" s="43">
        <f>+Q$160*Q$17</f>
        <v>2.59374246</v>
      </c>
      <c r="R172" s="43">
        <f t="shared" ref="R172:BN172" si="142">+Q172*(1-R$161)</f>
        <v>2.485669858</v>
      </c>
      <c r="S172" s="43">
        <f t="shared" si="142"/>
        <v>2.392457238</v>
      </c>
      <c r="T172" s="43">
        <f t="shared" si="142"/>
        <v>2.302740092</v>
      </c>
      <c r="U172" s="43">
        <f t="shared" si="142"/>
        <v>2.216387338</v>
      </c>
      <c r="V172" s="43">
        <f t="shared" si="142"/>
        <v>2.133272813</v>
      </c>
      <c r="W172" s="43">
        <f t="shared" si="142"/>
        <v>2.053275082</v>
      </c>
      <c r="X172" s="43">
        <f t="shared" si="142"/>
        <v>1.976277267</v>
      </c>
      <c r="Y172" s="43">
        <f t="shared" si="142"/>
        <v>1.902166869</v>
      </c>
      <c r="Z172" s="43">
        <f t="shared" si="142"/>
        <v>1.830835612</v>
      </c>
      <c r="AA172" s="43">
        <f t="shared" si="142"/>
        <v>1.762179276</v>
      </c>
      <c r="AB172" s="43">
        <f t="shared" si="142"/>
        <v>1.696097553</v>
      </c>
      <c r="AC172" s="43">
        <f t="shared" si="142"/>
        <v>1.632493895</v>
      </c>
      <c r="AD172" s="43">
        <f t="shared" si="142"/>
        <v>1.571275374</v>
      </c>
      <c r="AE172" s="43">
        <f t="shared" si="142"/>
        <v>1.518899528</v>
      </c>
      <c r="AF172" s="43">
        <f t="shared" si="142"/>
        <v>1.468269544</v>
      </c>
      <c r="AG172" s="43">
        <f t="shared" si="142"/>
        <v>1.419327226</v>
      </c>
      <c r="AH172" s="43">
        <f t="shared" si="142"/>
        <v>1.372016318</v>
      </c>
      <c r="AI172" s="43">
        <f t="shared" si="142"/>
        <v>1.326282441</v>
      </c>
      <c r="AJ172" s="43">
        <f t="shared" si="142"/>
        <v>1.282073026</v>
      </c>
      <c r="AK172" s="43">
        <f t="shared" si="142"/>
        <v>1.239337259</v>
      </c>
      <c r="AL172" s="43">
        <f t="shared" si="142"/>
        <v>1.198026017</v>
      </c>
      <c r="AM172" s="43">
        <f t="shared" si="142"/>
        <v>1.158091816</v>
      </c>
      <c r="AN172" s="43">
        <f t="shared" si="142"/>
        <v>1.119488756</v>
      </c>
      <c r="AO172" s="43">
        <f t="shared" si="142"/>
        <v>1.082172464</v>
      </c>
      <c r="AP172" s="43">
        <f t="shared" si="142"/>
        <v>1.046100048</v>
      </c>
      <c r="AQ172" s="43">
        <f t="shared" si="142"/>
        <v>1.015588797</v>
      </c>
      <c r="AR172" s="43">
        <f t="shared" si="142"/>
        <v>0.9859674571</v>
      </c>
      <c r="AS172" s="43">
        <f t="shared" si="142"/>
        <v>0.9572100729</v>
      </c>
      <c r="AT172" s="43">
        <f t="shared" si="142"/>
        <v>0.9292914458</v>
      </c>
      <c r="AU172" s="43">
        <f t="shared" si="142"/>
        <v>0.902187112</v>
      </c>
      <c r="AV172" s="43">
        <f t="shared" si="142"/>
        <v>0.8758733212</v>
      </c>
      <c r="AW172" s="43">
        <f t="shared" si="142"/>
        <v>0.850327016</v>
      </c>
      <c r="AX172" s="43">
        <f t="shared" si="142"/>
        <v>0.8255258114</v>
      </c>
      <c r="AY172" s="43">
        <f t="shared" si="142"/>
        <v>0.8014479752</v>
      </c>
      <c r="AZ172" s="43">
        <f t="shared" si="142"/>
        <v>0.7780724093</v>
      </c>
      <c r="BA172" s="43">
        <f t="shared" si="142"/>
        <v>0.7553786307</v>
      </c>
      <c r="BB172" s="43">
        <f t="shared" si="142"/>
        <v>0.7333467539</v>
      </c>
      <c r="BC172" s="43">
        <f t="shared" si="142"/>
        <v>0.7150130851</v>
      </c>
      <c r="BD172" s="43">
        <f t="shared" si="142"/>
        <v>0.697137758</v>
      </c>
      <c r="BE172" s="43">
        <f t="shared" si="142"/>
        <v>0.679709314</v>
      </c>
      <c r="BF172" s="43">
        <f t="shared" si="142"/>
        <v>0.6627165812</v>
      </c>
      <c r="BG172" s="43">
        <f t="shared" si="142"/>
        <v>0.6461486666</v>
      </c>
      <c r="BH172" s="43">
        <f t="shared" si="142"/>
        <v>0.62999495</v>
      </c>
      <c r="BI172" s="43">
        <f t="shared" si="142"/>
        <v>0.6142450762</v>
      </c>
      <c r="BJ172" s="43">
        <f t="shared" si="142"/>
        <v>0.5988889493</v>
      </c>
      <c r="BK172" s="43">
        <f t="shared" si="142"/>
        <v>0.5839167256</v>
      </c>
      <c r="BL172" s="43">
        <f t="shared" si="142"/>
        <v>0.5693188074</v>
      </c>
      <c r="BM172" s="43">
        <f t="shared" si="142"/>
        <v>0.5550858373</v>
      </c>
      <c r="BN172" s="43">
        <f t="shared" si="142"/>
        <v>0.5412086913</v>
      </c>
      <c r="BO172" s="43"/>
      <c r="BP172" s="43"/>
      <c r="BQ172" s="43"/>
      <c r="BR172" s="43"/>
      <c r="BS172" s="43"/>
      <c r="BT172" s="43"/>
      <c r="BU172" s="43"/>
      <c r="BV172" s="43"/>
      <c r="BW172" s="43"/>
      <c r="BX172" s="43"/>
    </row>
    <row r="173" ht="14.25" customHeight="1">
      <c r="E173" s="50">
        <f t="shared" si="133"/>
        <v>12</v>
      </c>
      <c r="F173" s="50"/>
      <c r="G173" s="43"/>
      <c r="H173" s="43"/>
      <c r="I173" s="43"/>
      <c r="J173" s="43"/>
      <c r="K173" s="43"/>
      <c r="L173" s="43"/>
      <c r="M173" s="43"/>
      <c r="N173" s="43"/>
      <c r="O173" s="43"/>
      <c r="P173" s="43"/>
      <c r="Q173" s="43"/>
      <c r="R173" s="43">
        <f>+R$160*R$17</f>
        <v>2.853116706</v>
      </c>
      <c r="S173" s="43">
        <f t="shared" ref="S173:BN173" si="143">+R173*(1-S$161)</f>
        <v>2.74612483</v>
      </c>
      <c r="T173" s="43">
        <f t="shared" si="143"/>
        <v>2.643145149</v>
      </c>
      <c r="U173" s="43">
        <f t="shared" si="143"/>
        <v>2.544027205</v>
      </c>
      <c r="V173" s="43">
        <f t="shared" si="143"/>
        <v>2.448626185</v>
      </c>
      <c r="W173" s="43">
        <f t="shared" si="143"/>
        <v>2.356802703</v>
      </c>
      <c r="X173" s="43">
        <f t="shared" si="143"/>
        <v>2.268422602</v>
      </c>
      <c r="Y173" s="43">
        <f t="shared" si="143"/>
        <v>2.183356754</v>
      </c>
      <c r="Z173" s="43">
        <f t="shared" si="143"/>
        <v>2.101480876</v>
      </c>
      <c r="AA173" s="43">
        <f t="shared" si="143"/>
        <v>2.022675343</v>
      </c>
      <c r="AB173" s="43">
        <f t="shared" si="143"/>
        <v>1.946825018</v>
      </c>
      <c r="AC173" s="43">
        <f t="shared" si="143"/>
        <v>1.87381908</v>
      </c>
      <c r="AD173" s="43">
        <f t="shared" si="143"/>
        <v>1.803550864</v>
      </c>
      <c r="AE173" s="43">
        <f t="shared" si="143"/>
        <v>1.743432502</v>
      </c>
      <c r="AF173" s="43">
        <f t="shared" si="143"/>
        <v>1.685318085</v>
      </c>
      <c r="AG173" s="43">
        <f t="shared" si="143"/>
        <v>1.629140816</v>
      </c>
      <c r="AH173" s="43">
        <f t="shared" si="143"/>
        <v>1.574836122</v>
      </c>
      <c r="AI173" s="43">
        <f t="shared" si="143"/>
        <v>1.522341585</v>
      </c>
      <c r="AJ173" s="43">
        <f t="shared" si="143"/>
        <v>1.471596865</v>
      </c>
      <c r="AK173" s="43">
        <f t="shared" si="143"/>
        <v>1.422543636</v>
      </c>
      <c r="AL173" s="43">
        <f t="shared" si="143"/>
        <v>1.375125515</v>
      </c>
      <c r="AM173" s="43">
        <f t="shared" si="143"/>
        <v>1.329287998</v>
      </c>
      <c r="AN173" s="43">
        <f t="shared" si="143"/>
        <v>1.284978398</v>
      </c>
      <c r="AO173" s="43">
        <f t="shared" si="143"/>
        <v>1.242145785</v>
      </c>
      <c r="AP173" s="43">
        <f t="shared" si="143"/>
        <v>1.200740925</v>
      </c>
      <c r="AQ173" s="43">
        <f t="shared" si="143"/>
        <v>1.165719315</v>
      </c>
      <c r="AR173" s="43">
        <f t="shared" si="143"/>
        <v>1.131719168</v>
      </c>
      <c r="AS173" s="43">
        <f t="shared" si="143"/>
        <v>1.098710692</v>
      </c>
      <c r="AT173" s="43">
        <f t="shared" si="143"/>
        <v>1.066664964</v>
      </c>
      <c r="AU173" s="43">
        <f t="shared" si="143"/>
        <v>1.035553902</v>
      </c>
      <c r="AV173" s="43">
        <f t="shared" si="143"/>
        <v>1.005350247</v>
      </c>
      <c r="AW173" s="43">
        <f t="shared" si="143"/>
        <v>0.9760275314</v>
      </c>
      <c r="AX173" s="43">
        <f t="shared" si="143"/>
        <v>0.9475600618</v>
      </c>
      <c r="AY173" s="43">
        <f t="shared" si="143"/>
        <v>0.9199228933</v>
      </c>
      <c r="AZ173" s="43">
        <f t="shared" si="143"/>
        <v>0.8930918089</v>
      </c>
      <c r="BA173" s="43">
        <f t="shared" si="143"/>
        <v>0.8670432978</v>
      </c>
      <c r="BB173" s="43">
        <f t="shared" si="143"/>
        <v>0.841754535</v>
      </c>
      <c r="BC173" s="43">
        <f t="shared" si="143"/>
        <v>0.8207106716</v>
      </c>
      <c r="BD173" s="43">
        <f t="shared" si="143"/>
        <v>0.8001929048</v>
      </c>
      <c r="BE173" s="43">
        <f t="shared" si="143"/>
        <v>0.7801880822</v>
      </c>
      <c r="BF173" s="43">
        <f t="shared" si="143"/>
        <v>0.7606833801</v>
      </c>
      <c r="BG173" s="43">
        <f t="shared" si="143"/>
        <v>0.7416662956</v>
      </c>
      <c r="BH173" s="43">
        <f t="shared" si="143"/>
        <v>0.7231246382</v>
      </c>
      <c r="BI173" s="43">
        <f t="shared" si="143"/>
        <v>0.7050465223</v>
      </c>
      <c r="BJ173" s="43">
        <f t="shared" si="143"/>
        <v>0.6874203592</v>
      </c>
      <c r="BK173" s="43">
        <f t="shared" si="143"/>
        <v>0.6702348502</v>
      </c>
      <c r="BL173" s="43">
        <f t="shared" si="143"/>
        <v>0.653478979</v>
      </c>
      <c r="BM173" s="43">
        <f t="shared" si="143"/>
        <v>0.6371420045</v>
      </c>
      <c r="BN173" s="43">
        <f t="shared" si="143"/>
        <v>0.6212134544</v>
      </c>
      <c r="BO173" s="43"/>
      <c r="BP173" s="43"/>
      <c r="BQ173" s="43"/>
      <c r="BR173" s="43"/>
      <c r="BS173" s="43"/>
      <c r="BT173" s="43"/>
      <c r="BU173" s="43"/>
      <c r="BV173" s="43"/>
      <c r="BW173" s="43"/>
      <c r="BX173" s="43"/>
      <c r="BY173" s="43"/>
    </row>
    <row r="174" ht="14.25" customHeight="1">
      <c r="E174" s="50">
        <f t="shared" si="133"/>
        <v>13</v>
      </c>
      <c r="F174" s="50"/>
      <c r="G174" s="43"/>
      <c r="H174" s="43"/>
      <c r="I174" s="43"/>
      <c r="J174" s="43"/>
      <c r="K174" s="43"/>
      <c r="L174" s="43"/>
      <c r="M174" s="43"/>
      <c r="N174" s="43"/>
      <c r="O174" s="43"/>
      <c r="P174" s="43"/>
      <c r="Q174" s="43"/>
      <c r="R174" s="43"/>
      <c r="S174" s="43">
        <f>+S$160*S$17</f>
        <v>3.066035863</v>
      </c>
      <c r="T174" s="43">
        <f t="shared" ref="T174:BN174" si="144">+S174*(1-T$161)</f>
        <v>2.951059518</v>
      </c>
      <c r="U174" s="43">
        <f t="shared" si="144"/>
        <v>2.840394786</v>
      </c>
      <c r="V174" s="43">
        <f t="shared" si="144"/>
        <v>2.733879982</v>
      </c>
      <c r="W174" s="43">
        <f t="shared" si="144"/>
        <v>2.631359483</v>
      </c>
      <c r="X174" s="43">
        <f t="shared" si="144"/>
        <v>2.532683502</v>
      </c>
      <c r="Y174" s="43">
        <f t="shared" si="144"/>
        <v>2.437707871</v>
      </c>
      <c r="Z174" s="43">
        <f t="shared" si="144"/>
        <v>2.346293826</v>
      </c>
      <c r="AA174" s="43">
        <f t="shared" si="144"/>
        <v>2.258307807</v>
      </c>
      <c r="AB174" s="43">
        <f t="shared" si="144"/>
        <v>2.173621264</v>
      </c>
      <c r="AC174" s="43">
        <f t="shared" si="144"/>
        <v>2.092110467</v>
      </c>
      <c r="AD174" s="43">
        <f t="shared" si="144"/>
        <v>2.013656324</v>
      </c>
      <c r="AE174" s="43">
        <f t="shared" si="144"/>
        <v>1.946534447</v>
      </c>
      <c r="AF174" s="43">
        <f t="shared" si="144"/>
        <v>1.881649965</v>
      </c>
      <c r="AG174" s="43">
        <f t="shared" si="144"/>
        <v>1.8189283</v>
      </c>
      <c r="AH174" s="43">
        <f t="shared" si="144"/>
        <v>1.758297357</v>
      </c>
      <c r="AI174" s="43">
        <f t="shared" si="144"/>
        <v>1.699687445</v>
      </c>
      <c r="AJ174" s="43">
        <f t="shared" si="144"/>
        <v>1.643031196</v>
      </c>
      <c r="AK174" s="43">
        <f t="shared" si="144"/>
        <v>1.58826349</v>
      </c>
      <c r="AL174" s="43">
        <f t="shared" si="144"/>
        <v>1.535321374</v>
      </c>
      <c r="AM174" s="43">
        <f t="shared" si="144"/>
        <v>1.484143994</v>
      </c>
      <c r="AN174" s="43">
        <f t="shared" si="144"/>
        <v>1.434672528</v>
      </c>
      <c r="AO174" s="43">
        <f t="shared" si="144"/>
        <v>1.38685011</v>
      </c>
      <c r="AP174" s="43">
        <f t="shared" si="144"/>
        <v>1.340621773</v>
      </c>
      <c r="AQ174" s="43">
        <f t="shared" si="144"/>
        <v>1.301520305</v>
      </c>
      <c r="AR174" s="43">
        <f t="shared" si="144"/>
        <v>1.263559296</v>
      </c>
      <c r="AS174" s="43">
        <f t="shared" si="144"/>
        <v>1.226705483</v>
      </c>
      <c r="AT174" s="43">
        <f t="shared" si="144"/>
        <v>1.190926573</v>
      </c>
      <c r="AU174" s="43">
        <f t="shared" si="144"/>
        <v>1.156191215</v>
      </c>
      <c r="AV174" s="43">
        <f t="shared" si="144"/>
        <v>1.122468971</v>
      </c>
      <c r="AW174" s="43">
        <f t="shared" si="144"/>
        <v>1.089730293</v>
      </c>
      <c r="AX174" s="43">
        <f t="shared" si="144"/>
        <v>1.057946493</v>
      </c>
      <c r="AY174" s="43">
        <f t="shared" si="144"/>
        <v>1.02708972</v>
      </c>
      <c r="AZ174" s="43">
        <f t="shared" si="144"/>
        <v>0.9971329365</v>
      </c>
      <c r="BA174" s="43">
        <f t="shared" si="144"/>
        <v>0.9680498925</v>
      </c>
      <c r="BB174" s="43">
        <f t="shared" si="144"/>
        <v>0.939815104</v>
      </c>
      <c r="BC174" s="43">
        <f t="shared" si="144"/>
        <v>0.9163197264</v>
      </c>
      <c r="BD174" s="43">
        <f t="shared" si="144"/>
        <v>0.8934117332</v>
      </c>
      <c r="BE174" s="43">
        <f t="shared" si="144"/>
        <v>0.8710764399</v>
      </c>
      <c r="BF174" s="43">
        <f t="shared" si="144"/>
        <v>0.8492995289</v>
      </c>
      <c r="BG174" s="43">
        <f t="shared" si="144"/>
        <v>0.8280670407</v>
      </c>
      <c r="BH174" s="43">
        <f t="shared" si="144"/>
        <v>0.8073653646</v>
      </c>
      <c r="BI174" s="43">
        <f t="shared" si="144"/>
        <v>0.7871812305</v>
      </c>
      <c r="BJ174" s="43">
        <f t="shared" si="144"/>
        <v>0.7675016998</v>
      </c>
      <c r="BK174" s="43">
        <f t="shared" si="144"/>
        <v>0.7483141573</v>
      </c>
      <c r="BL174" s="43">
        <f t="shared" si="144"/>
        <v>0.7296063033</v>
      </c>
      <c r="BM174" s="43">
        <f t="shared" si="144"/>
        <v>0.7113661458</v>
      </c>
      <c r="BN174" s="43">
        <f t="shared" si="144"/>
        <v>0.6935819921</v>
      </c>
      <c r="BO174" s="43"/>
      <c r="BP174" s="43"/>
      <c r="BQ174" s="43"/>
      <c r="BR174" s="43"/>
      <c r="BS174" s="43"/>
      <c r="BT174" s="43"/>
      <c r="BU174" s="43"/>
      <c r="BV174" s="43"/>
      <c r="BW174" s="43"/>
      <c r="BX174" s="43"/>
      <c r="BY174" s="43"/>
    </row>
    <row r="175" ht="14.25" customHeight="1">
      <c r="E175" s="50">
        <f t="shared" si="133"/>
        <v>14</v>
      </c>
      <c r="F175" s="50"/>
      <c r="G175" s="43"/>
      <c r="H175" s="43"/>
      <c r="I175" s="43"/>
      <c r="J175" s="43"/>
      <c r="K175" s="43"/>
      <c r="L175" s="43"/>
      <c r="M175" s="43"/>
      <c r="N175" s="43"/>
      <c r="O175" s="43"/>
      <c r="P175" s="43"/>
      <c r="Q175" s="43"/>
      <c r="R175" s="43"/>
      <c r="S175" s="43"/>
      <c r="T175" s="43">
        <f>+T$160*T$17</f>
        <v>3.311318732</v>
      </c>
      <c r="U175" s="43">
        <f t="shared" ref="U175:BN175" si="145">+T175*(1-U$161)</f>
        <v>3.18714428</v>
      </c>
      <c r="V175" s="43">
        <f t="shared" si="145"/>
        <v>3.067626369</v>
      </c>
      <c r="W175" s="43">
        <f t="shared" si="145"/>
        <v>2.952590381</v>
      </c>
      <c r="X175" s="43">
        <f t="shared" si="145"/>
        <v>2.841868241</v>
      </c>
      <c r="Y175" s="43">
        <f t="shared" si="145"/>
        <v>2.735298182</v>
      </c>
      <c r="Z175" s="43">
        <f t="shared" si="145"/>
        <v>2.6327245</v>
      </c>
      <c r="AA175" s="43">
        <f t="shared" si="145"/>
        <v>2.533997332</v>
      </c>
      <c r="AB175" s="43">
        <f t="shared" si="145"/>
        <v>2.438972432</v>
      </c>
      <c r="AC175" s="43">
        <f t="shared" si="145"/>
        <v>2.347510965</v>
      </c>
      <c r="AD175" s="43">
        <f t="shared" si="145"/>
        <v>2.259479304</v>
      </c>
      <c r="AE175" s="43">
        <f t="shared" si="145"/>
        <v>2.184163327</v>
      </c>
      <c r="AF175" s="43">
        <f t="shared" si="145"/>
        <v>2.111357883</v>
      </c>
      <c r="AG175" s="43">
        <f t="shared" si="145"/>
        <v>2.040979287</v>
      </c>
      <c r="AH175" s="43">
        <f t="shared" si="145"/>
        <v>1.972946644</v>
      </c>
      <c r="AI175" s="43">
        <f t="shared" si="145"/>
        <v>1.907181756</v>
      </c>
      <c r="AJ175" s="43">
        <f t="shared" si="145"/>
        <v>1.843609031</v>
      </c>
      <c r="AK175" s="43">
        <f t="shared" si="145"/>
        <v>1.782155397</v>
      </c>
      <c r="AL175" s="43">
        <f t="shared" si="145"/>
        <v>1.722750217</v>
      </c>
      <c r="AM175" s="43">
        <f t="shared" si="145"/>
        <v>1.665325209</v>
      </c>
      <c r="AN175" s="43">
        <f t="shared" si="145"/>
        <v>1.609814369</v>
      </c>
      <c r="AO175" s="43">
        <f t="shared" si="145"/>
        <v>1.55615389</v>
      </c>
      <c r="AP175" s="43">
        <f t="shared" si="145"/>
        <v>1.504282094</v>
      </c>
      <c r="AQ175" s="43">
        <f t="shared" si="145"/>
        <v>1.460407199</v>
      </c>
      <c r="AR175" s="43">
        <f t="shared" si="145"/>
        <v>1.417811989</v>
      </c>
      <c r="AS175" s="43">
        <f t="shared" si="145"/>
        <v>1.37645914</v>
      </c>
      <c r="AT175" s="43">
        <f t="shared" si="145"/>
        <v>1.336312415</v>
      </c>
      <c r="AU175" s="43">
        <f t="shared" si="145"/>
        <v>1.297336636</v>
      </c>
      <c r="AV175" s="43">
        <f t="shared" si="145"/>
        <v>1.259497651</v>
      </c>
      <c r="AW175" s="43">
        <f t="shared" si="145"/>
        <v>1.222762303</v>
      </c>
      <c r="AX175" s="43">
        <f t="shared" si="145"/>
        <v>1.187098402</v>
      </c>
      <c r="AY175" s="43">
        <f t="shared" si="145"/>
        <v>1.152474699</v>
      </c>
      <c r="AZ175" s="43">
        <f t="shared" si="145"/>
        <v>1.118860853</v>
      </c>
      <c r="BA175" s="43">
        <f t="shared" si="145"/>
        <v>1.086227412</v>
      </c>
      <c r="BB175" s="43">
        <f t="shared" si="145"/>
        <v>1.054545779</v>
      </c>
      <c r="BC175" s="43">
        <f t="shared" si="145"/>
        <v>1.028182135</v>
      </c>
      <c r="BD175" s="43">
        <f t="shared" si="145"/>
        <v>1.002477581</v>
      </c>
      <c r="BE175" s="43">
        <f t="shared" si="145"/>
        <v>0.9774156416</v>
      </c>
      <c r="BF175" s="43">
        <f t="shared" si="145"/>
        <v>0.9529802506</v>
      </c>
      <c r="BG175" s="43">
        <f t="shared" si="145"/>
        <v>0.9291557443</v>
      </c>
      <c r="BH175" s="43">
        <f t="shared" si="145"/>
        <v>0.9059268507</v>
      </c>
      <c r="BI175" s="43">
        <f t="shared" si="145"/>
        <v>0.8832786794</v>
      </c>
      <c r="BJ175" s="43">
        <f t="shared" si="145"/>
        <v>0.8611967125</v>
      </c>
      <c r="BK175" s="43">
        <f t="shared" si="145"/>
        <v>0.8396667947</v>
      </c>
      <c r="BL175" s="43">
        <f t="shared" si="145"/>
        <v>0.8186751248</v>
      </c>
      <c r="BM175" s="43">
        <f t="shared" si="145"/>
        <v>0.7982082467</v>
      </c>
      <c r="BN175" s="43">
        <f t="shared" si="145"/>
        <v>0.7782530405</v>
      </c>
      <c r="BO175" s="43"/>
      <c r="BP175" s="43"/>
      <c r="BQ175" s="43"/>
      <c r="BR175" s="43"/>
      <c r="BS175" s="43"/>
      <c r="BT175" s="43"/>
      <c r="BU175" s="43"/>
      <c r="BV175" s="43"/>
      <c r="BW175" s="43"/>
      <c r="BX175" s="43"/>
      <c r="BY175" s="43"/>
    </row>
    <row r="176" ht="14.25" customHeight="1">
      <c r="E176" s="50">
        <f t="shared" si="133"/>
        <v>15</v>
      </c>
      <c r="F176" s="50"/>
      <c r="G176" s="43"/>
      <c r="H176" s="43"/>
      <c r="I176" s="43"/>
      <c r="J176" s="43"/>
      <c r="K176" s="43"/>
      <c r="L176" s="43"/>
      <c r="M176" s="43"/>
      <c r="N176" s="43"/>
      <c r="O176" s="43"/>
      <c r="P176" s="43"/>
      <c r="Q176" s="43"/>
      <c r="R176" s="43"/>
      <c r="S176" s="43"/>
      <c r="T176" s="43"/>
      <c r="U176" s="43">
        <f>+U$160*U$17</f>
        <v>3.576224231</v>
      </c>
      <c r="V176" s="43">
        <f t="shared" ref="V176:BN176" si="146">+U176*(1-V$161)</f>
        <v>3.442115822</v>
      </c>
      <c r="W176" s="43">
        <f t="shared" si="146"/>
        <v>3.313036479</v>
      </c>
      <c r="X176" s="43">
        <f t="shared" si="146"/>
        <v>3.188797611</v>
      </c>
      <c r="Y176" s="43">
        <f t="shared" si="146"/>
        <v>3.069217701</v>
      </c>
      <c r="Z176" s="43">
        <f t="shared" si="146"/>
        <v>2.954122037</v>
      </c>
      <c r="AA176" s="43">
        <f t="shared" si="146"/>
        <v>2.84334246</v>
      </c>
      <c r="AB176" s="43">
        <f t="shared" si="146"/>
        <v>2.736717118</v>
      </c>
      <c r="AC176" s="43">
        <f t="shared" si="146"/>
        <v>2.634090226</v>
      </c>
      <c r="AD176" s="43">
        <f t="shared" si="146"/>
        <v>2.535311843</v>
      </c>
      <c r="AE176" s="43">
        <f t="shared" si="146"/>
        <v>2.450801448</v>
      </c>
      <c r="AF176" s="43">
        <f t="shared" si="146"/>
        <v>2.369108066</v>
      </c>
      <c r="AG176" s="43">
        <f t="shared" si="146"/>
        <v>2.290137797</v>
      </c>
      <c r="AH176" s="43">
        <f t="shared" si="146"/>
        <v>2.213799871</v>
      </c>
      <c r="AI176" s="43">
        <f t="shared" si="146"/>
        <v>2.140006542</v>
      </c>
      <c r="AJ176" s="43">
        <f t="shared" si="146"/>
        <v>2.06867299</v>
      </c>
      <c r="AK176" s="43">
        <f t="shared" si="146"/>
        <v>1.999717224</v>
      </c>
      <c r="AL176" s="43">
        <f t="shared" si="146"/>
        <v>1.933059983</v>
      </c>
      <c r="AM176" s="43">
        <f t="shared" si="146"/>
        <v>1.868624651</v>
      </c>
      <c r="AN176" s="43">
        <f t="shared" si="146"/>
        <v>1.806337162</v>
      </c>
      <c r="AO176" s="43">
        <f t="shared" si="146"/>
        <v>1.746125923</v>
      </c>
      <c r="AP176" s="43">
        <f t="shared" si="146"/>
        <v>1.687921726</v>
      </c>
      <c r="AQ176" s="43">
        <f t="shared" si="146"/>
        <v>1.638690676</v>
      </c>
      <c r="AR176" s="43">
        <f t="shared" si="146"/>
        <v>1.590895531</v>
      </c>
      <c r="AS176" s="43">
        <f t="shared" si="146"/>
        <v>1.544494411</v>
      </c>
      <c r="AT176" s="43">
        <f t="shared" si="146"/>
        <v>1.499446658</v>
      </c>
      <c r="AU176" s="43">
        <f t="shared" si="146"/>
        <v>1.455712797</v>
      </c>
      <c r="AV176" s="43">
        <f t="shared" si="146"/>
        <v>1.413254507</v>
      </c>
      <c r="AW176" s="43">
        <f t="shared" si="146"/>
        <v>1.372034584</v>
      </c>
      <c r="AX176" s="43">
        <f t="shared" si="146"/>
        <v>1.332016908</v>
      </c>
      <c r="AY176" s="43">
        <f t="shared" si="146"/>
        <v>1.293166415</v>
      </c>
      <c r="AZ176" s="43">
        <f t="shared" si="146"/>
        <v>1.255449061</v>
      </c>
      <c r="BA176" s="43">
        <f t="shared" si="146"/>
        <v>1.218831797</v>
      </c>
      <c r="BB176" s="43">
        <f t="shared" si="146"/>
        <v>1.183282536</v>
      </c>
      <c r="BC176" s="43">
        <f t="shared" si="146"/>
        <v>1.153700473</v>
      </c>
      <c r="BD176" s="43">
        <f t="shared" si="146"/>
        <v>1.124857961</v>
      </c>
      <c r="BE176" s="43">
        <f t="shared" si="146"/>
        <v>1.096736512</v>
      </c>
      <c r="BF176" s="43">
        <f t="shared" si="146"/>
        <v>1.069318099</v>
      </c>
      <c r="BG176" s="43">
        <f t="shared" si="146"/>
        <v>1.042585147</v>
      </c>
      <c r="BH176" s="43">
        <f t="shared" si="146"/>
        <v>1.016520518</v>
      </c>
      <c r="BI176" s="43">
        <f t="shared" si="146"/>
        <v>0.9911075053</v>
      </c>
      <c r="BJ176" s="43">
        <f t="shared" si="146"/>
        <v>0.9663298176</v>
      </c>
      <c r="BK176" s="43">
        <f t="shared" si="146"/>
        <v>0.9421715722</v>
      </c>
      <c r="BL176" s="43">
        <f t="shared" si="146"/>
        <v>0.9186172829</v>
      </c>
      <c r="BM176" s="43">
        <f t="shared" si="146"/>
        <v>0.8956518508</v>
      </c>
      <c r="BN176" s="43">
        <f t="shared" si="146"/>
        <v>0.8732605545</v>
      </c>
      <c r="BO176" s="43"/>
      <c r="BP176" s="43"/>
      <c r="BQ176" s="43"/>
      <c r="BR176" s="43"/>
      <c r="BS176" s="43"/>
      <c r="BT176" s="43"/>
      <c r="BU176" s="43"/>
      <c r="BV176" s="43"/>
      <c r="BW176" s="43"/>
      <c r="BX176" s="43"/>
      <c r="BY176" s="43"/>
    </row>
    <row r="177" ht="14.25" customHeight="1">
      <c r="E177" s="50">
        <f t="shared" si="133"/>
        <v>16</v>
      </c>
      <c r="F177" s="50"/>
      <c r="G177" s="43"/>
      <c r="H177" s="43"/>
      <c r="I177" s="43"/>
      <c r="J177" s="43"/>
      <c r="K177" s="43"/>
      <c r="L177" s="43"/>
      <c r="M177" s="43"/>
      <c r="N177" s="43"/>
      <c r="O177" s="43"/>
      <c r="P177" s="43"/>
      <c r="Q177" s="43"/>
      <c r="R177" s="43"/>
      <c r="S177" s="43"/>
      <c r="T177" s="43"/>
      <c r="U177" s="43"/>
      <c r="V177" s="43">
        <f>+V$160*V$17</f>
        <v>3.862322169</v>
      </c>
      <c r="W177" s="43">
        <f t="shared" ref="W177:BN177" si="147">+V177*(1-W$161)</f>
        <v>3.717485088</v>
      </c>
      <c r="X177" s="43">
        <f t="shared" si="147"/>
        <v>3.578079397</v>
      </c>
      <c r="Y177" s="43">
        <f t="shared" si="147"/>
        <v>3.44390142</v>
      </c>
      <c r="Z177" s="43">
        <f t="shared" si="147"/>
        <v>3.314755117</v>
      </c>
      <c r="AA177" s="43">
        <f t="shared" si="147"/>
        <v>3.1904518</v>
      </c>
      <c r="AB177" s="43">
        <f t="shared" si="147"/>
        <v>3.070809857</v>
      </c>
      <c r="AC177" s="43">
        <f t="shared" si="147"/>
        <v>2.955654488</v>
      </c>
      <c r="AD177" s="43">
        <f t="shared" si="147"/>
        <v>2.844817444</v>
      </c>
      <c r="AE177" s="43">
        <f t="shared" si="147"/>
        <v>2.749990196</v>
      </c>
      <c r="AF177" s="43">
        <f t="shared" si="147"/>
        <v>2.658323856</v>
      </c>
      <c r="AG177" s="43">
        <f t="shared" si="147"/>
        <v>2.569713061</v>
      </c>
      <c r="AH177" s="43">
        <f t="shared" si="147"/>
        <v>2.484055959</v>
      </c>
      <c r="AI177" s="43">
        <f t="shared" si="147"/>
        <v>2.401254094</v>
      </c>
      <c r="AJ177" s="43">
        <f t="shared" si="147"/>
        <v>2.321212291</v>
      </c>
      <c r="AK177" s="43">
        <f t="shared" si="147"/>
        <v>2.243838548</v>
      </c>
      <c r="AL177" s="43">
        <f t="shared" si="147"/>
        <v>2.169043929</v>
      </c>
      <c r="AM177" s="43">
        <f t="shared" si="147"/>
        <v>2.096742465</v>
      </c>
      <c r="AN177" s="43">
        <f t="shared" si="147"/>
        <v>2.02685105</v>
      </c>
      <c r="AO177" s="43">
        <f t="shared" si="147"/>
        <v>1.959289348</v>
      </c>
      <c r="AP177" s="43">
        <f t="shared" si="147"/>
        <v>1.893979703</v>
      </c>
      <c r="AQ177" s="43">
        <f t="shared" si="147"/>
        <v>1.838738628</v>
      </c>
      <c r="AR177" s="43">
        <f t="shared" si="147"/>
        <v>1.785108752</v>
      </c>
      <c r="AS177" s="43">
        <f t="shared" si="147"/>
        <v>1.73304308</v>
      </c>
      <c r="AT177" s="43">
        <f t="shared" si="147"/>
        <v>1.68249599</v>
      </c>
      <c r="AU177" s="43">
        <f t="shared" si="147"/>
        <v>1.63342319</v>
      </c>
      <c r="AV177" s="43">
        <f t="shared" si="147"/>
        <v>1.58578168</v>
      </c>
      <c r="AW177" s="43">
        <f t="shared" si="147"/>
        <v>1.539529715</v>
      </c>
      <c r="AX177" s="43">
        <f t="shared" si="147"/>
        <v>1.494626765</v>
      </c>
      <c r="AY177" s="43">
        <f t="shared" si="147"/>
        <v>1.451033484</v>
      </c>
      <c r="AZ177" s="43">
        <f t="shared" si="147"/>
        <v>1.408711674</v>
      </c>
      <c r="BA177" s="43">
        <f t="shared" si="147"/>
        <v>1.36762425</v>
      </c>
      <c r="BB177" s="43">
        <f t="shared" si="147"/>
        <v>1.32773521</v>
      </c>
      <c r="BC177" s="43">
        <f t="shared" si="147"/>
        <v>1.294541829</v>
      </c>
      <c r="BD177" s="43">
        <f t="shared" si="147"/>
        <v>1.262178284</v>
      </c>
      <c r="BE177" s="43">
        <f t="shared" si="147"/>
        <v>1.230623827</v>
      </c>
      <c r="BF177" s="43">
        <f t="shared" si="147"/>
        <v>1.199858231</v>
      </c>
      <c r="BG177" s="43">
        <f t="shared" si="147"/>
        <v>1.169861775</v>
      </c>
      <c r="BH177" s="43">
        <f t="shared" si="147"/>
        <v>1.140615231</v>
      </c>
      <c r="BI177" s="43">
        <f t="shared" si="147"/>
        <v>1.11209985</v>
      </c>
      <c r="BJ177" s="43">
        <f t="shared" si="147"/>
        <v>1.084297354</v>
      </c>
      <c r="BK177" s="43">
        <f t="shared" si="147"/>
        <v>1.05718992</v>
      </c>
      <c r="BL177" s="43">
        <f t="shared" si="147"/>
        <v>1.030760172</v>
      </c>
      <c r="BM177" s="43">
        <f t="shared" si="147"/>
        <v>1.004991168</v>
      </c>
      <c r="BN177" s="43">
        <f t="shared" si="147"/>
        <v>0.9798663885</v>
      </c>
      <c r="BO177" s="43"/>
      <c r="BP177" s="43"/>
      <c r="BQ177" s="43"/>
      <c r="BR177" s="43"/>
      <c r="BS177" s="43"/>
      <c r="BT177" s="43"/>
      <c r="BU177" s="43"/>
      <c r="BV177" s="43"/>
      <c r="BW177" s="43"/>
      <c r="BX177" s="43"/>
      <c r="BY177" s="43"/>
    </row>
    <row r="178" ht="14.25" customHeight="1">
      <c r="E178" s="50">
        <f t="shared" si="133"/>
        <v>17</v>
      </c>
      <c r="F178" s="50"/>
      <c r="G178" s="43"/>
      <c r="H178" s="43"/>
      <c r="I178" s="43"/>
      <c r="J178" s="43"/>
      <c r="K178" s="43"/>
      <c r="L178" s="43"/>
      <c r="M178" s="43"/>
      <c r="N178" s="43"/>
      <c r="O178" s="43"/>
      <c r="P178" s="43"/>
      <c r="Q178" s="43"/>
      <c r="R178" s="43"/>
      <c r="S178" s="43"/>
      <c r="T178" s="43"/>
      <c r="U178" s="43"/>
      <c r="V178" s="43"/>
      <c r="W178" s="43">
        <f>+W$160*W$17</f>
        <v>4.171307943</v>
      </c>
      <c r="X178" s="43">
        <f t="shared" ref="X178:BN178" si="148">+W178*(1-X$161)</f>
        <v>4.014883895</v>
      </c>
      <c r="Y178" s="43">
        <f t="shared" si="148"/>
        <v>3.864325749</v>
      </c>
      <c r="Z178" s="43">
        <f t="shared" si="148"/>
        <v>3.719413533</v>
      </c>
      <c r="AA178" s="43">
        <f t="shared" si="148"/>
        <v>3.579935526</v>
      </c>
      <c r="AB178" s="43">
        <f t="shared" si="148"/>
        <v>3.445687944</v>
      </c>
      <c r="AC178" s="43">
        <f t="shared" si="148"/>
        <v>3.316474646</v>
      </c>
      <c r="AD178" s="43">
        <f t="shared" si="148"/>
        <v>3.192106847</v>
      </c>
      <c r="AE178" s="43">
        <f t="shared" si="148"/>
        <v>3.085703285</v>
      </c>
      <c r="AF178" s="43">
        <f t="shared" si="148"/>
        <v>2.982846509</v>
      </c>
      <c r="AG178" s="43">
        <f t="shared" si="148"/>
        <v>2.883418292</v>
      </c>
      <c r="AH178" s="43">
        <f t="shared" si="148"/>
        <v>2.787304349</v>
      </c>
      <c r="AI178" s="43">
        <f t="shared" si="148"/>
        <v>2.694394204</v>
      </c>
      <c r="AJ178" s="43">
        <f t="shared" si="148"/>
        <v>2.604581064</v>
      </c>
      <c r="AK178" s="43">
        <f t="shared" si="148"/>
        <v>2.517761695</v>
      </c>
      <c r="AL178" s="43">
        <f t="shared" si="148"/>
        <v>2.433836305</v>
      </c>
      <c r="AM178" s="43">
        <f t="shared" si="148"/>
        <v>2.352708428</v>
      </c>
      <c r="AN178" s="43">
        <f t="shared" si="148"/>
        <v>2.274284814</v>
      </c>
      <c r="AO178" s="43">
        <f t="shared" si="148"/>
        <v>2.19847532</v>
      </c>
      <c r="AP178" s="43">
        <f t="shared" si="148"/>
        <v>2.12519281</v>
      </c>
      <c r="AQ178" s="43">
        <f t="shared" si="148"/>
        <v>2.063208019</v>
      </c>
      <c r="AR178" s="43">
        <f t="shared" si="148"/>
        <v>2.003031119</v>
      </c>
      <c r="AS178" s="43">
        <f t="shared" si="148"/>
        <v>1.944609378</v>
      </c>
      <c r="AT178" s="43">
        <f t="shared" si="148"/>
        <v>1.887891604</v>
      </c>
      <c r="AU178" s="43">
        <f t="shared" si="148"/>
        <v>1.832828099</v>
      </c>
      <c r="AV178" s="43">
        <f t="shared" si="148"/>
        <v>1.779370613</v>
      </c>
      <c r="AW178" s="43">
        <f t="shared" si="148"/>
        <v>1.727472303</v>
      </c>
      <c r="AX178" s="43">
        <f t="shared" si="148"/>
        <v>1.677087694</v>
      </c>
      <c r="AY178" s="43">
        <f t="shared" si="148"/>
        <v>1.628172637</v>
      </c>
      <c r="AZ178" s="43">
        <f t="shared" si="148"/>
        <v>1.580684268</v>
      </c>
      <c r="BA178" s="43">
        <f t="shared" si="148"/>
        <v>1.534580977</v>
      </c>
      <c r="BB178" s="43">
        <f t="shared" si="148"/>
        <v>1.489822365</v>
      </c>
      <c r="BC178" s="43">
        <f t="shared" si="148"/>
        <v>1.452576806</v>
      </c>
      <c r="BD178" s="43">
        <f t="shared" si="148"/>
        <v>1.416262386</v>
      </c>
      <c r="BE178" s="43">
        <f t="shared" si="148"/>
        <v>1.380855826</v>
      </c>
      <c r="BF178" s="43">
        <f t="shared" si="148"/>
        <v>1.346334431</v>
      </c>
      <c r="BG178" s="43">
        <f t="shared" si="148"/>
        <v>1.31267607</v>
      </c>
      <c r="BH178" s="43">
        <f t="shared" si="148"/>
        <v>1.279859168</v>
      </c>
      <c r="BI178" s="43">
        <f t="shared" si="148"/>
        <v>1.247862689</v>
      </c>
      <c r="BJ178" s="43">
        <f t="shared" si="148"/>
        <v>1.216666122</v>
      </c>
      <c r="BK178" s="43">
        <f t="shared" si="148"/>
        <v>1.186249469</v>
      </c>
      <c r="BL178" s="43">
        <f t="shared" si="148"/>
        <v>1.156593232</v>
      </c>
      <c r="BM178" s="43">
        <f t="shared" si="148"/>
        <v>1.127678401</v>
      </c>
      <c r="BN178" s="43">
        <f t="shared" si="148"/>
        <v>1.099486441</v>
      </c>
      <c r="BO178" s="43"/>
      <c r="BP178" s="43"/>
      <c r="BQ178" s="43"/>
      <c r="BR178" s="43"/>
      <c r="BS178" s="43"/>
      <c r="BT178" s="43"/>
      <c r="BU178" s="43"/>
      <c r="BV178" s="43"/>
      <c r="BW178" s="43"/>
      <c r="BX178" s="43"/>
      <c r="BY178" s="43"/>
    </row>
    <row r="179" ht="14.25" customHeight="1">
      <c r="E179" s="50">
        <f t="shared" si="133"/>
        <v>18</v>
      </c>
      <c r="F179" s="50"/>
      <c r="G179" s="43"/>
      <c r="H179" s="43"/>
      <c r="I179" s="43"/>
      <c r="J179" s="43"/>
      <c r="K179" s="43"/>
      <c r="L179" s="43"/>
      <c r="M179" s="43"/>
      <c r="N179" s="43"/>
      <c r="O179" s="43"/>
      <c r="P179" s="43"/>
      <c r="Q179" s="43"/>
      <c r="R179" s="43"/>
      <c r="S179" s="43"/>
      <c r="T179" s="43"/>
      <c r="U179" s="43"/>
      <c r="V179" s="43"/>
      <c r="W179" s="43"/>
      <c r="X179" s="43">
        <f>+X$160*X$17</f>
        <v>4.505012578</v>
      </c>
      <c r="Y179" s="43">
        <f t="shared" ref="Y179:BN179" si="149">+X179*(1-Y$161)</f>
        <v>4.336074607</v>
      </c>
      <c r="Z179" s="43">
        <f t="shared" si="149"/>
        <v>4.173471809</v>
      </c>
      <c r="AA179" s="43">
        <f t="shared" si="149"/>
        <v>4.016966616</v>
      </c>
      <c r="AB179" s="43">
        <f t="shared" si="149"/>
        <v>3.866330368</v>
      </c>
      <c r="AC179" s="43">
        <f t="shared" si="149"/>
        <v>3.721342979</v>
      </c>
      <c r="AD179" s="43">
        <f t="shared" si="149"/>
        <v>3.581792617</v>
      </c>
      <c r="AE179" s="43">
        <f t="shared" si="149"/>
        <v>3.46239953</v>
      </c>
      <c r="AF179" s="43">
        <f t="shared" si="149"/>
        <v>3.346986213</v>
      </c>
      <c r="AG179" s="43">
        <f t="shared" si="149"/>
        <v>3.235420005</v>
      </c>
      <c r="AH179" s="43">
        <f t="shared" si="149"/>
        <v>3.127572672</v>
      </c>
      <c r="AI179" s="43">
        <f t="shared" si="149"/>
        <v>3.02332025</v>
      </c>
      <c r="AJ179" s="43">
        <f t="shared" si="149"/>
        <v>2.922542908</v>
      </c>
      <c r="AK179" s="43">
        <f t="shared" si="149"/>
        <v>2.825124811</v>
      </c>
      <c r="AL179" s="43">
        <f t="shared" si="149"/>
        <v>2.730953984</v>
      </c>
      <c r="AM179" s="43">
        <f t="shared" si="149"/>
        <v>2.639922184</v>
      </c>
      <c r="AN179" s="43">
        <f t="shared" si="149"/>
        <v>2.551924778</v>
      </c>
      <c r="AO179" s="43">
        <f t="shared" si="149"/>
        <v>2.466860619</v>
      </c>
      <c r="AP179" s="43">
        <f t="shared" si="149"/>
        <v>2.384631932</v>
      </c>
      <c r="AQ179" s="43">
        <f t="shared" si="149"/>
        <v>2.315080167</v>
      </c>
      <c r="AR179" s="43">
        <f t="shared" si="149"/>
        <v>2.247556996</v>
      </c>
      <c r="AS179" s="43">
        <f t="shared" si="149"/>
        <v>2.18200325</v>
      </c>
      <c r="AT179" s="43">
        <f t="shared" si="149"/>
        <v>2.118361488</v>
      </c>
      <c r="AU179" s="43">
        <f t="shared" si="149"/>
        <v>2.056575945</v>
      </c>
      <c r="AV179" s="43">
        <f t="shared" si="149"/>
        <v>1.99659248</v>
      </c>
      <c r="AW179" s="43">
        <f t="shared" si="149"/>
        <v>1.938358533</v>
      </c>
      <c r="AX179" s="43">
        <f t="shared" si="149"/>
        <v>1.881823075</v>
      </c>
      <c r="AY179" s="43">
        <f t="shared" si="149"/>
        <v>1.826936569</v>
      </c>
      <c r="AZ179" s="43">
        <f t="shared" si="149"/>
        <v>1.773650919</v>
      </c>
      <c r="BA179" s="43">
        <f t="shared" si="149"/>
        <v>1.721919434</v>
      </c>
      <c r="BB179" s="43">
        <f t="shared" si="149"/>
        <v>1.671696784</v>
      </c>
      <c r="BC179" s="43">
        <f t="shared" si="149"/>
        <v>1.629904364</v>
      </c>
      <c r="BD179" s="43">
        <f t="shared" si="149"/>
        <v>1.589156755</v>
      </c>
      <c r="BE179" s="43">
        <f t="shared" si="149"/>
        <v>1.549427836</v>
      </c>
      <c r="BF179" s="43">
        <f t="shared" si="149"/>
        <v>1.51069214</v>
      </c>
      <c r="BG179" s="43">
        <f t="shared" si="149"/>
        <v>1.472924837</v>
      </c>
      <c r="BH179" s="43">
        <f t="shared" si="149"/>
        <v>1.436101716</v>
      </c>
      <c r="BI179" s="43">
        <f t="shared" si="149"/>
        <v>1.400199173</v>
      </c>
      <c r="BJ179" s="43">
        <f t="shared" si="149"/>
        <v>1.365194194</v>
      </c>
      <c r="BK179" s="43">
        <f t="shared" si="149"/>
        <v>1.331064339</v>
      </c>
      <c r="BL179" s="43">
        <f t="shared" si="149"/>
        <v>1.29778773</v>
      </c>
      <c r="BM179" s="43">
        <f t="shared" si="149"/>
        <v>1.265343037</v>
      </c>
      <c r="BN179" s="43">
        <f t="shared" si="149"/>
        <v>1.233709461</v>
      </c>
      <c r="BO179" s="43"/>
      <c r="BP179" s="43"/>
      <c r="BQ179" s="43"/>
      <c r="BR179" s="43"/>
      <c r="BS179" s="43"/>
      <c r="BT179" s="43"/>
      <c r="BU179" s="43"/>
      <c r="BV179" s="43"/>
      <c r="BW179" s="43"/>
      <c r="BX179" s="43"/>
      <c r="BY179" s="43"/>
    </row>
    <row r="180" ht="14.25" customHeight="1">
      <c r="E180" s="50">
        <f t="shared" si="133"/>
        <v>19</v>
      </c>
      <c r="F180" s="50"/>
      <c r="G180" s="43"/>
      <c r="H180" s="43"/>
      <c r="I180" s="43"/>
      <c r="J180" s="43"/>
      <c r="K180" s="43"/>
      <c r="L180" s="43"/>
      <c r="M180" s="43"/>
      <c r="N180" s="43"/>
      <c r="O180" s="43"/>
      <c r="P180" s="43"/>
      <c r="Q180" s="43"/>
      <c r="R180" s="43"/>
      <c r="S180" s="43"/>
      <c r="T180" s="43"/>
      <c r="U180" s="43"/>
      <c r="V180" s="43"/>
      <c r="W180" s="43"/>
      <c r="X180" s="43"/>
      <c r="Y180" s="43">
        <f>+Y$160*Y$17</f>
        <v>4.865413585</v>
      </c>
      <c r="Z180" s="43">
        <f t="shared" ref="Z180:BN180" si="150">+Y180*(1-Z$161)</f>
        <v>4.682960575</v>
      </c>
      <c r="AA180" s="43">
        <f t="shared" si="150"/>
        <v>4.507349554</v>
      </c>
      <c r="AB180" s="43">
        <f t="shared" si="150"/>
        <v>4.338323945</v>
      </c>
      <c r="AC180" s="43">
        <f t="shared" si="150"/>
        <v>4.175636797</v>
      </c>
      <c r="AD180" s="43">
        <f t="shared" si="150"/>
        <v>4.019050418</v>
      </c>
      <c r="AE180" s="43">
        <f t="shared" si="150"/>
        <v>3.88508207</v>
      </c>
      <c r="AF180" s="43">
        <f t="shared" si="150"/>
        <v>3.755579335</v>
      </c>
      <c r="AG180" s="43">
        <f t="shared" si="150"/>
        <v>3.630393357</v>
      </c>
      <c r="AH180" s="43">
        <f t="shared" si="150"/>
        <v>3.509380245</v>
      </c>
      <c r="AI180" s="43">
        <f t="shared" si="150"/>
        <v>3.392400903</v>
      </c>
      <c r="AJ180" s="43">
        <f t="shared" si="150"/>
        <v>3.279320873</v>
      </c>
      <c r="AK180" s="43">
        <f t="shared" si="150"/>
        <v>3.170010178</v>
      </c>
      <c r="AL180" s="43">
        <f t="shared" si="150"/>
        <v>3.064343172</v>
      </c>
      <c r="AM180" s="43">
        <f t="shared" si="150"/>
        <v>2.962198399</v>
      </c>
      <c r="AN180" s="43">
        <f t="shared" si="150"/>
        <v>2.863458453</v>
      </c>
      <c r="AO180" s="43">
        <f t="shared" si="150"/>
        <v>2.768009837</v>
      </c>
      <c r="AP180" s="43">
        <f t="shared" si="150"/>
        <v>2.675742843</v>
      </c>
      <c r="AQ180" s="43">
        <f t="shared" si="150"/>
        <v>2.597700343</v>
      </c>
      <c r="AR180" s="43">
        <f t="shared" si="150"/>
        <v>2.521934083</v>
      </c>
      <c r="AS180" s="43">
        <f t="shared" si="150"/>
        <v>2.448377673</v>
      </c>
      <c r="AT180" s="43">
        <f t="shared" si="150"/>
        <v>2.376966657</v>
      </c>
      <c r="AU180" s="43">
        <f t="shared" si="150"/>
        <v>2.307638463</v>
      </c>
      <c r="AV180" s="43">
        <f t="shared" si="150"/>
        <v>2.240332341</v>
      </c>
      <c r="AW180" s="43">
        <f t="shared" si="150"/>
        <v>2.174989314</v>
      </c>
      <c r="AX180" s="43">
        <f t="shared" si="150"/>
        <v>2.111552126</v>
      </c>
      <c r="AY180" s="43">
        <f t="shared" si="150"/>
        <v>2.049965189</v>
      </c>
      <c r="AZ180" s="43">
        <f t="shared" si="150"/>
        <v>1.990174538</v>
      </c>
      <c r="BA180" s="43">
        <f t="shared" si="150"/>
        <v>1.93212778</v>
      </c>
      <c r="BB180" s="43">
        <f t="shared" si="150"/>
        <v>1.875774053</v>
      </c>
      <c r="BC180" s="43">
        <f t="shared" si="150"/>
        <v>1.828879702</v>
      </c>
      <c r="BD180" s="43">
        <f t="shared" si="150"/>
        <v>1.78315771</v>
      </c>
      <c r="BE180" s="43">
        <f t="shared" si="150"/>
        <v>1.738578767</v>
      </c>
      <c r="BF180" s="43">
        <f t="shared" si="150"/>
        <v>1.695114298</v>
      </c>
      <c r="BG180" s="43">
        <f t="shared" si="150"/>
        <v>1.65273644</v>
      </c>
      <c r="BH180" s="43">
        <f t="shared" si="150"/>
        <v>1.611418029</v>
      </c>
      <c r="BI180" s="43">
        <f t="shared" si="150"/>
        <v>1.571132579</v>
      </c>
      <c r="BJ180" s="43">
        <f t="shared" si="150"/>
        <v>1.531854264</v>
      </c>
      <c r="BK180" s="43">
        <f t="shared" si="150"/>
        <v>1.493557907</v>
      </c>
      <c r="BL180" s="43">
        <f t="shared" si="150"/>
        <v>1.45621896</v>
      </c>
      <c r="BM180" s="43">
        <f t="shared" si="150"/>
        <v>1.419813486</v>
      </c>
      <c r="BN180" s="43">
        <f t="shared" si="150"/>
        <v>1.384318149</v>
      </c>
      <c r="BO180" s="43"/>
      <c r="BP180" s="43"/>
      <c r="BQ180" s="43"/>
      <c r="BR180" s="43"/>
      <c r="BS180" s="43"/>
      <c r="BT180" s="43"/>
      <c r="BU180" s="43"/>
      <c r="BV180" s="43"/>
      <c r="BW180" s="43"/>
      <c r="BX180" s="43"/>
      <c r="BY180" s="43"/>
    </row>
    <row r="181" ht="14.25" customHeight="1">
      <c r="E181" s="50">
        <f t="shared" si="133"/>
        <v>20</v>
      </c>
      <c r="F181" s="50"/>
      <c r="G181" s="43"/>
      <c r="H181" s="43"/>
      <c r="I181" s="43"/>
      <c r="J181" s="43"/>
      <c r="K181" s="43"/>
      <c r="L181" s="43"/>
      <c r="M181" s="43"/>
      <c r="N181" s="43"/>
      <c r="O181" s="43"/>
      <c r="P181" s="43"/>
      <c r="Q181" s="43"/>
      <c r="R181" s="43"/>
      <c r="S181" s="43"/>
      <c r="T181" s="43"/>
      <c r="U181" s="43"/>
      <c r="V181" s="43"/>
      <c r="W181" s="43"/>
      <c r="X181" s="43"/>
      <c r="Y181" s="43"/>
      <c r="Z181" s="43">
        <f>+Z$160*Z$17</f>
        <v>5.254646671</v>
      </c>
      <c r="AA181" s="43">
        <f t="shared" ref="AA181:BN181" si="151">+Z181*(1-AA$161)</f>
        <v>5.057597421</v>
      </c>
      <c r="AB181" s="43">
        <f t="shared" si="151"/>
        <v>4.867937518</v>
      </c>
      <c r="AC181" s="43">
        <f t="shared" si="151"/>
        <v>4.685389861</v>
      </c>
      <c r="AD181" s="43">
        <f t="shared" si="151"/>
        <v>4.509687741</v>
      </c>
      <c r="AE181" s="43">
        <f t="shared" si="151"/>
        <v>4.359364817</v>
      </c>
      <c r="AF181" s="43">
        <f t="shared" si="151"/>
        <v>4.214052656</v>
      </c>
      <c r="AG181" s="43">
        <f t="shared" si="151"/>
        <v>4.073584234</v>
      </c>
      <c r="AH181" s="43">
        <f t="shared" si="151"/>
        <v>3.937798093</v>
      </c>
      <c r="AI181" s="43">
        <f t="shared" si="151"/>
        <v>3.806538157</v>
      </c>
      <c r="AJ181" s="43">
        <f t="shared" si="151"/>
        <v>3.679653551</v>
      </c>
      <c r="AK181" s="43">
        <f t="shared" si="151"/>
        <v>3.556998433</v>
      </c>
      <c r="AL181" s="43">
        <f t="shared" si="151"/>
        <v>3.438431819</v>
      </c>
      <c r="AM181" s="43">
        <f t="shared" si="151"/>
        <v>3.323817425</v>
      </c>
      <c r="AN181" s="43">
        <f t="shared" si="151"/>
        <v>3.21302351</v>
      </c>
      <c r="AO181" s="43">
        <f t="shared" si="151"/>
        <v>3.105922727</v>
      </c>
      <c r="AP181" s="43">
        <f t="shared" si="151"/>
        <v>3.002391969</v>
      </c>
      <c r="AQ181" s="43">
        <f t="shared" si="151"/>
        <v>2.914822203</v>
      </c>
      <c r="AR181" s="43">
        <f t="shared" si="151"/>
        <v>2.829806556</v>
      </c>
      <c r="AS181" s="43">
        <f t="shared" si="151"/>
        <v>2.747270531</v>
      </c>
      <c r="AT181" s="43">
        <f t="shared" si="151"/>
        <v>2.667141807</v>
      </c>
      <c r="AU181" s="43">
        <f t="shared" si="151"/>
        <v>2.589350171</v>
      </c>
      <c r="AV181" s="43">
        <f t="shared" si="151"/>
        <v>2.513827458</v>
      </c>
      <c r="AW181" s="43">
        <f t="shared" si="151"/>
        <v>2.440507491</v>
      </c>
      <c r="AX181" s="43">
        <f t="shared" si="151"/>
        <v>2.369326022</v>
      </c>
      <c r="AY181" s="43">
        <f t="shared" si="151"/>
        <v>2.30022068</v>
      </c>
      <c r="AZ181" s="43">
        <f t="shared" si="151"/>
        <v>2.23313091</v>
      </c>
      <c r="BA181" s="43">
        <f t="shared" si="151"/>
        <v>2.167997925</v>
      </c>
      <c r="BB181" s="43">
        <f t="shared" si="151"/>
        <v>2.104764652</v>
      </c>
      <c r="BC181" s="43">
        <f t="shared" si="151"/>
        <v>2.052145536</v>
      </c>
      <c r="BD181" s="43">
        <f t="shared" si="151"/>
        <v>2.000841898</v>
      </c>
      <c r="BE181" s="43">
        <f t="shared" si="151"/>
        <v>1.95082085</v>
      </c>
      <c r="BF181" s="43">
        <f t="shared" si="151"/>
        <v>1.902050329</v>
      </c>
      <c r="BG181" s="43">
        <f t="shared" si="151"/>
        <v>1.854499071</v>
      </c>
      <c r="BH181" s="43">
        <f t="shared" si="151"/>
        <v>1.808136594</v>
      </c>
      <c r="BI181" s="43">
        <f t="shared" si="151"/>
        <v>1.762933179</v>
      </c>
      <c r="BJ181" s="43">
        <f t="shared" si="151"/>
        <v>1.71885985</v>
      </c>
      <c r="BK181" s="43">
        <f t="shared" si="151"/>
        <v>1.675888353</v>
      </c>
      <c r="BL181" s="43">
        <f t="shared" si="151"/>
        <v>1.633991144</v>
      </c>
      <c r="BM181" s="43">
        <f t="shared" si="151"/>
        <v>1.593141366</v>
      </c>
      <c r="BN181" s="43">
        <f t="shared" si="151"/>
        <v>1.553312832</v>
      </c>
      <c r="BO181" s="43"/>
      <c r="BP181" s="43"/>
      <c r="BQ181" s="43"/>
      <c r="BR181" s="43"/>
      <c r="BS181" s="43"/>
      <c r="BT181" s="43"/>
      <c r="BU181" s="43"/>
      <c r="BV181" s="43"/>
      <c r="BW181" s="43"/>
      <c r="BX181" s="43"/>
      <c r="BY181" s="43"/>
    </row>
    <row r="182" ht="14.25" customHeight="1">
      <c r="E182" s="50">
        <f t="shared" si="133"/>
        <v>21</v>
      </c>
      <c r="F182" s="50"/>
      <c r="G182" s="43"/>
      <c r="H182" s="43"/>
      <c r="I182" s="43"/>
      <c r="J182" s="43"/>
      <c r="K182" s="43"/>
      <c r="L182" s="43"/>
      <c r="M182" s="43"/>
      <c r="N182" s="43"/>
      <c r="O182" s="43"/>
      <c r="P182" s="43"/>
      <c r="Q182" s="43"/>
      <c r="R182" s="43"/>
      <c r="S182" s="43"/>
      <c r="T182" s="43"/>
      <c r="U182" s="43"/>
      <c r="V182" s="43"/>
      <c r="W182" s="43"/>
      <c r="X182" s="43"/>
      <c r="Y182" s="43"/>
      <c r="Z182" s="43"/>
      <c r="AA182" s="43">
        <f>+AA$160*AA$17</f>
        <v>5.675018405</v>
      </c>
      <c r="AB182" s="43">
        <f t="shared" ref="AB182:BN182" si="152">+AA182*(1-AB$161)</f>
        <v>5.462205215</v>
      </c>
      <c r="AC182" s="43">
        <f t="shared" si="152"/>
        <v>5.257372519</v>
      </c>
      <c r="AD182" s="43">
        <f t="shared" si="152"/>
        <v>5.06022105</v>
      </c>
      <c r="AE182" s="43">
        <f t="shared" si="152"/>
        <v>4.891547015</v>
      </c>
      <c r="AF182" s="43">
        <f t="shared" si="152"/>
        <v>4.728495448</v>
      </c>
      <c r="AG182" s="43">
        <f t="shared" si="152"/>
        <v>4.570878933</v>
      </c>
      <c r="AH182" s="43">
        <f t="shared" si="152"/>
        <v>4.418516302</v>
      </c>
      <c r="AI182" s="43">
        <f t="shared" si="152"/>
        <v>4.271232425</v>
      </c>
      <c r="AJ182" s="43">
        <f t="shared" si="152"/>
        <v>4.128858011</v>
      </c>
      <c r="AK182" s="43">
        <f t="shared" si="152"/>
        <v>3.99122941</v>
      </c>
      <c r="AL182" s="43">
        <f t="shared" si="152"/>
        <v>3.85818843</v>
      </c>
      <c r="AM182" s="43">
        <f t="shared" si="152"/>
        <v>3.729582149</v>
      </c>
      <c r="AN182" s="43">
        <f t="shared" si="152"/>
        <v>3.605262744</v>
      </c>
      <c r="AO182" s="43">
        <f t="shared" si="152"/>
        <v>3.485087319</v>
      </c>
      <c r="AP182" s="43">
        <f t="shared" si="152"/>
        <v>3.368917742</v>
      </c>
      <c r="AQ182" s="43">
        <f t="shared" si="152"/>
        <v>3.270657641</v>
      </c>
      <c r="AR182" s="43">
        <f t="shared" si="152"/>
        <v>3.17526346</v>
      </c>
      <c r="AS182" s="43">
        <f t="shared" si="152"/>
        <v>3.082651609</v>
      </c>
      <c r="AT182" s="43">
        <f t="shared" si="152"/>
        <v>2.992740937</v>
      </c>
      <c r="AU182" s="43">
        <f t="shared" si="152"/>
        <v>2.90545266</v>
      </c>
      <c r="AV182" s="43">
        <f t="shared" si="152"/>
        <v>2.820710291</v>
      </c>
      <c r="AW182" s="43">
        <f t="shared" si="152"/>
        <v>2.738439574</v>
      </c>
      <c r="AX182" s="43">
        <f t="shared" si="152"/>
        <v>2.65856842</v>
      </c>
      <c r="AY182" s="43">
        <f t="shared" si="152"/>
        <v>2.581026841</v>
      </c>
      <c r="AZ182" s="43">
        <f t="shared" si="152"/>
        <v>2.505746891</v>
      </c>
      <c r="BA182" s="43">
        <f t="shared" si="152"/>
        <v>2.432662607</v>
      </c>
      <c r="BB182" s="43">
        <f t="shared" si="152"/>
        <v>2.361709947</v>
      </c>
      <c r="BC182" s="43">
        <f t="shared" si="152"/>
        <v>2.302667199</v>
      </c>
      <c r="BD182" s="43">
        <f t="shared" si="152"/>
        <v>2.245100519</v>
      </c>
      <c r="BE182" s="43">
        <f t="shared" si="152"/>
        <v>2.188973006</v>
      </c>
      <c r="BF182" s="43">
        <f t="shared" si="152"/>
        <v>2.134248681</v>
      </c>
      <c r="BG182" s="43">
        <f t="shared" si="152"/>
        <v>2.080892464</v>
      </c>
      <c r="BH182" s="43">
        <f t="shared" si="152"/>
        <v>2.028870152</v>
      </c>
      <c r="BI182" s="43">
        <f t="shared" si="152"/>
        <v>1.978148398</v>
      </c>
      <c r="BJ182" s="43">
        <f t="shared" si="152"/>
        <v>1.928694688</v>
      </c>
      <c r="BK182" s="43">
        <f t="shared" si="152"/>
        <v>1.880477321</v>
      </c>
      <c r="BL182" s="43">
        <f t="shared" si="152"/>
        <v>1.833465388</v>
      </c>
      <c r="BM182" s="43">
        <f t="shared" si="152"/>
        <v>1.787628753</v>
      </c>
      <c r="BN182" s="43">
        <f t="shared" si="152"/>
        <v>1.742938035</v>
      </c>
      <c r="BO182" s="43"/>
      <c r="BP182" s="43"/>
      <c r="BQ182" s="43"/>
      <c r="BR182" s="43"/>
      <c r="BS182" s="43"/>
      <c r="BT182" s="43"/>
      <c r="BU182" s="43"/>
      <c r="BV182" s="43"/>
      <c r="BW182" s="43"/>
      <c r="BX182" s="43"/>
      <c r="BY182" s="43"/>
    </row>
    <row r="183" ht="14.25" customHeight="1">
      <c r="E183" s="50">
        <f t="shared" si="133"/>
        <v>22</v>
      </c>
      <c r="F183" s="50"/>
      <c r="G183" s="43"/>
      <c r="H183" s="43"/>
      <c r="I183" s="43"/>
      <c r="J183" s="43"/>
      <c r="K183" s="43"/>
      <c r="L183" s="43"/>
      <c r="M183" s="43"/>
      <c r="N183" s="43"/>
      <c r="O183" s="43"/>
      <c r="P183" s="43"/>
      <c r="Q183" s="43"/>
      <c r="R183" s="43"/>
      <c r="S183" s="43"/>
      <c r="T183" s="43"/>
      <c r="U183" s="43"/>
      <c r="V183" s="43"/>
      <c r="W183" s="43"/>
      <c r="X183" s="43"/>
      <c r="Y183" s="43"/>
      <c r="Z183" s="43"/>
      <c r="AA183" s="43"/>
      <c r="AB183" s="43">
        <f>+AB$160*AB$17</f>
        <v>6.129019878</v>
      </c>
      <c r="AC183" s="43">
        <f t="shared" ref="AC183:BN183" si="153">+AB183*(1-AC$161)</f>
        <v>5.899181632</v>
      </c>
      <c r="AD183" s="43">
        <f t="shared" si="153"/>
        <v>5.677962321</v>
      </c>
      <c r="AE183" s="43">
        <f t="shared" si="153"/>
        <v>5.48869691</v>
      </c>
      <c r="AF183" s="43">
        <f t="shared" si="153"/>
        <v>5.305740347</v>
      </c>
      <c r="AG183" s="43">
        <f t="shared" si="153"/>
        <v>5.128882335</v>
      </c>
      <c r="AH183" s="43">
        <f t="shared" si="153"/>
        <v>4.957919591</v>
      </c>
      <c r="AI183" s="43">
        <f t="shared" si="153"/>
        <v>4.792655604</v>
      </c>
      <c r="AJ183" s="43">
        <f t="shared" si="153"/>
        <v>4.632900417</v>
      </c>
      <c r="AK183" s="43">
        <f t="shared" si="153"/>
        <v>4.478470403</v>
      </c>
      <c r="AL183" s="43">
        <f t="shared" si="153"/>
        <v>4.329188057</v>
      </c>
      <c r="AM183" s="43">
        <f t="shared" si="153"/>
        <v>4.184881788</v>
      </c>
      <c r="AN183" s="43">
        <f t="shared" si="153"/>
        <v>4.045385729</v>
      </c>
      <c r="AO183" s="43">
        <f t="shared" si="153"/>
        <v>3.910539538</v>
      </c>
      <c r="AP183" s="43">
        <f t="shared" si="153"/>
        <v>3.78018822</v>
      </c>
      <c r="AQ183" s="43">
        <f t="shared" si="153"/>
        <v>3.66993273</v>
      </c>
      <c r="AR183" s="43">
        <f t="shared" si="153"/>
        <v>3.562893025</v>
      </c>
      <c r="AS183" s="43">
        <f t="shared" si="153"/>
        <v>3.458975312</v>
      </c>
      <c r="AT183" s="43">
        <f t="shared" si="153"/>
        <v>3.358088532</v>
      </c>
      <c r="AU183" s="43">
        <f t="shared" si="153"/>
        <v>3.260144283</v>
      </c>
      <c r="AV183" s="43">
        <f t="shared" si="153"/>
        <v>3.165056742</v>
      </c>
      <c r="AW183" s="43">
        <f t="shared" si="153"/>
        <v>3.072742587</v>
      </c>
      <c r="AX183" s="43">
        <f t="shared" si="153"/>
        <v>2.983120928</v>
      </c>
      <c r="AY183" s="43">
        <f t="shared" si="153"/>
        <v>2.896113234</v>
      </c>
      <c r="AZ183" s="43">
        <f t="shared" si="153"/>
        <v>2.811643265</v>
      </c>
      <c r="BA183" s="43">
        <f t="shared" si="153"/>
        <v>2.729637003</v>
      </c>
      <c r="BB183" s="43">
        <f t="shared" si="153"/>
        <v>2.65002259</v>
      </c>
      <c r="BC183" s="43">
        <f t="shared" si="153"/>
        <v>2.583772026</v>
      </c>
      <c r="BD183" s="43">
        <f t="shared" si="153"/>
        <v>2.519177725</v>
      </c>
      <c r="BE183" s="43">
        <f t="shared" si="153"/>
        <v>2.456198282</v>
      </c>
      <c r="BF183" s="43">
        <f t="shared" si="153"/>
        <v>2.394793325</v>
      </c>
      <c r="BG183" s="43">
        <f t="shared" si="153"/>
        <v>2.334923492</v>
      </c>
      <c r="BH183" s="43">
        <f t="shared" si="153"/>
        <v>2.276550404</v>
      </c>
      <c r="BI183" s="43">
        <f t="shared" si="153"/>
        <v>2.219636644</v>
      </c>
      <c r="BJ183" s="43">
        <f t="shared" si="153"/>
        <v>2.164145728</v>
      </c>
      <c r="BK183" s="43">
        <f t="shared" si="153"/>
        <v>2.110042085</v>
      </c>
      <c r="BL183" s="43">
        <f t="shared" si="153"/>
        <v>2.057291033</v>
      </c>
      <c r="BM183" s="43">
        <f t="shared" si="153"/>
        <v>2.005858757</v>
      </c>
      <c r="BN183" s="43">
        <f t="shared" si="153"/>
        <v>1.955712288</v>
      </c>
      <c r="BO183" s="43"/>
      <c r="BP183" s="43"/>
      <c r="BQ183" s="43"/>
      <c r="BR183" s="43"/>
      <c r="BS183" s="43"/>
      <c r="BT183" s="43"/>
      <c r="BU183" s="43"/>
      <c r="BV183" s="43"/>
      <c r="BW183" s="43"/>
      <c r="BX183" s="43"/>
      <c r="BY183" s="43"/>
    </row>
    <row r="184" ht="14.25" customHeight="1">
      <c r="E184" s="50">
        <f t="shared" si="133"/>
        <v>23</v>
      </c>
      <c r="F184" s="50"/>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f>+AC$160*AC$17</f>
        <v>6.619341468</v>
      </c>
      <c r="AD184" s="43">
        <f t="shared" ref="AD184:BN184" si="154">+AC184*(1-AD$161)</f>
        <v>6.371116163</v>
      </c>
      <c r="AE184" s="43">
        <f t="shared" si="154"/>
        <v>6.158745624</v>
      </c>
      <c r="AF184" s="43">
        <f t="shared" si="154"/>
        <v>5.953454103</v>
      </c>
      <c r="AG184" s="43">
        <f t="shared" si="154"/>
        <v>5.755005633</v>
      </c>
      <c r="AH184" s="43">
        <f t="shared" si="154"/>
        <v>5.563172112</v>
      </c>
      <c r="AI184" s="43">
        <f t="shared" si="154"/>
        <v>5.377733042</v>
      </c>
      <c r="AJ184" s="43">
        <f t="shared" si="154"/>
        <v>5.198475274</v>
      </c>
      <c r="AK184" s="43">
        <f t="shared" si="154"/>
        <v>5.025192764</v>
      </c>
      <c r="AL184" s="43">
        <f t="shared" si="154"/>
        <v>4.857686339</v>
      </c>
      <c r="AM184" s="43">
        <f t="shared" si="154"/>
        <v>4.695763461</v>
      </c>
      <c r="AN184" s="43">
        <f t="shared" si="154"/>
        <v>4.539238012</v>
      </c>
      <c r="AO184" s="43">
        <f t="shared" si="154"/>
        <v>4.387930079</v>
      </c>
      <c r="AP184" s="43">
        <f t="shared" si="154"/>
        <v>4.241665743</v>
      </c>
      <c r="AQ184" s="43">
        <f t="shared" si="154"/>
        <v>4.117950492</v>
      </c>
      <c r="AR184" s="43">
        <f t="shared" si="154"/>
        <v>3.997843602</v>
      </c>
      <c r="AS184" s="43">
        <f t="shared" si="154"/>
        <v>3.881239831</v>
      </c>
      <c r="AT184" s="43">
        <f t="shared" si="154"/>
        <v>3.768037002</v>
      </c>
      <c r="AU184" s="43">
        <f t="shared" si="154"/>
        <v>3.658135923</v>
      </c>
      <c r="AV184" s="43">
        <f t="shared" si="154"/>
        <v>3.551440292</v>
      </c>
      <c r="AW184" s="43">
        <f t="shared" si="154"/>
        <v>3.447856617</v>
      </c>
      <c r="AX184" s="43">
        <f t="shared" si="154"/>
        <v>3.347294132</v>
      </c>
      <c r="AY184" s="43">
        <f t="shared" si="154"/>
        <v>3.24966472</v>
      </c>
      <c r="AZ184" s="43">
        <f t="shared" si="154"/>
        <v>3.154882832</v>
      </c>
      <c r="BA184" s="43">
        <f t="shared" si="154"/>
        <v>3.062865416</v>
      </c>
      <c r="BB184" s="43">
        <f t="shared" si="154"/>
        <v>2.973531842</v>
      </c>
      <c r="BC184" s="43">
        <f t="shared" si="154"/>
        <v>2.899193546</v>
      </c>
      <c r="BD184" s="43">
        <f t="shared" si="154"/>
        <v>2.826713707</v>
      </c>
      <c r="BE184" s="43">
        <f t="shared" si="154"/>
        <v>2.756045864</v>
      </c>
      <c r="BF184" s="43">
        <f t="shared" si="154"/>
        <v>2.687144718</v>
      </c>
      <c r="BG184" s="43">
        <f t="shared" si="154"/>
        <v>2.6199661</v>
      </c>
      <c r="BH184" s="43">
        <f t="shared" si="154"/>
        <v>2.554466947</v>
      </c>
      <c r="BI184" s="43">
        <f t="shared" si="154"/>
        <v>2.490605274</v>
      </c>
      <c r="BJ184" s="43">
        <f t="shared" si="154"/>
        <v>2.428340142</v>
      </c>
      <c r="BK184" s="43">
        <f t="shared" si="154"/>
        <v>2.367631638</v>
      </c>
      <c r="BL184" s="43">
        <f t="shared" si="154"/>
        <v>2.308440847</v>
      </c>
      <c r="BM184" s="43">
        <f t="shared" si="154"/>
        <v>2.250729826</v>
      </c>
      <c r="BN184" s="43">
        <f t="shared" si="154"/>
        <v>2.19446158</v>
      </c>
      <c r="BO184" s="43"/>
      <c r="BP184" s="43"/>
      <c r="BQ184" s="43"/>
      <c r="BR184" s="43"/>
      <c r="BS184" s="43"/>
      <c r="BT184" s="43"/>
      <c r="BU184" s="43"/>
      <c r="BV184" s="43"/>
      <c r="BW184" s="43"/>
      <c r="BX184" s="43"/>
      <c r="BY184" s="43"/>
    </row>
    <row r="185" ht="14.25" customHeight="1">
      <c r="E185" s="50">
        <f t="shared" si="133"/>
        <v>24</v>
      </c>
      <c r="F185" s="50"/>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f>+AD$160*AD$17</f>
        <v>7.148888785</v>
      </c>
      <c r="AE185" s="43">
        <f t="shared" ref="AE185:BN185" si="155">+AD185*(1-AE$161)</f>
        <v>6.910592492</v>
      </c>
      <c r="AF185" s="43">
        <f t="shared" si="155"/>
        <v>6.680239409</v>
      </c>
      <c r="AG185" s="43">
        <f t="shared" si="155"/>
        <v>6.457564762</v>
      </c>
      <c r="AH185" s="43">
        <f t="shared" si="155"/>
        <v>6.242312604</v>
      </c>
      <c r="AI185" s="43">
        <f t="shared" si="155"/>
        <v>6.034235517</v>
      </c>
      <c r="AJ185" s="43">
        <f t="shared" si="155"/>
        <v>5.833094333</v>
      </c>
      <c r="AK185" s="43">
        <f t="shared" si="155"/>
        <v>5.638657855</v>
      </c>
      <c r="AL185" s="43">
        <f t="shared" si="155"/>
        <v>5.450702593</v>
      </c>
      <c r="AM185" s="43">
        <f t="shared" si="155"/>
        <v>5.269012507</v>
      </c>
      <c r="AN185" s="43">
        <f t="shared" si="155"/>
        <v>5.093378757</v>
      </c>
      <c r="AO185" s="43">
        <f t="shared" si="155"/>
        <v>4.923599465</v>
      </c>
      <c r="AP185" s="43">
        <f t="shared" si="155"/>
        <v>4.759479483</v>
      </c>
      <c r="AQ185" s="43">
        <f t="shared" si="155"/>
        <v>4.620661331</v>
      </c>
      <c r="AR185" s="43">
        <f t="shared" si="155"/>
        <v>4.485892042</v>
      </c>
      <c r="AS185" s="43">
        <f t="shared" si="155"/>
        <v>4.355053524</v>
      </c>
      <c r="AT185" s="43">
        <f t="shared" si="155"/>
        <v>4.22803113</v>
      </c>
      <c r="AU185" s="43">
        <f t="shared" si="155"/>
        <v>4.104713555</v>
      </c>
      <c r="AV185" s="43">
        <f t="shared" si="155"/>
        <v>3.984992743</v>
      </c>
      <c r="AW185" s="43">
        <f t="shared" si="155"/>
        <v>3.868763788</v>
      </c>
      <c r="AX185" s="43">
        <f t="shared" si="155"/>
        <v>3.755924844</v>
      </c>
      <c r="AY185" s="43">
        <f t="shared" si="155"/>
        <v>3.646377036</v>
      </c>
      <c r="AZ185" s="43">
        <f t="shared" si="155"/>
        <v>3.540024373</v>
      </c>
      <c r="BA185" s="43">
        <f t="shared" si="155"/>
        <v>3.436773662</v>
      </c>
      <c r="BB185" s="43">
        <f t="shared" si="155"/>
        <v>3.33653443</v>
      </c>
      <c r="BC185" s="43">
        <f t="shared" si="155"/>
        <v>3.253121069</v>
      </c>
      <c r="BD185" s="43">
        <f t="shared" si="155"/>
        <v>3.171793043</v>
      </c>
      <c r="BE185" s="43">
        <f t="shared" si="155"/>
        <v>3.092498217</v>
      </c>
      <c r="BF185" s="43">
        <f t="shared" si="155"/>
        <v>3.015185761</v>
      </c>
      <c r="BG185" s="43">
        <f t="shared" si="155"/>
        <v>2.939806117</v>
      </c>
      <c r="BH185" s="43">
        <f t="shared" si="155"/>
        <v>2.866310964</v>
      </c>
      <c r="BI185" s="43">
        <f t="shared" si="155"/>
        <v>2.79465319</v>
      </c>
      <c r="BJ185" s="43">
        <f t="shared" si="155"/>
        <v>2.72478686</v>
      </c>
      <c r="BK185" s="43">
        <f t="shared" si="155"/>
        <v>2.656667189</v>
      </c>
      <c r="BL185" s="43">
        <f t="shared" si="155"/>
        <v>2.590250509</v>
      </c>
      <c r="BM185" s="43">
        <f t="shared" si="155"/>
        <v>2.525494246</v>
      </c>
      <c r="BN185" s="43">
        <f t="shared" si="155"/>
        <v>2.46235689</v>
      </c>
      <c r="BO185" s="43"/>
      <c r="BP185" s="43"/>
      <c r="BQ185" s="43"/>
      <c r="BR185" s="43"/>
      <c r="BS185" s="43"/>
      <c r="BT185" s="43"/>
      <c r="BU185" s="43"/>
      <c r="BV185" s="43"/>
      <c r="BW185" s="43"/>
      <c r="BX185" s="43"/>
      <c r="BY185" s="43"/>
    </row>
    <row r="186" ht="14.25" customHeight="1">
      <c r="E186" s="50">
        <f t="shared" si="133"/>
        <v>25</v>
      </c>
      <c r="F186" s="50"/>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f>+AE$160*AE$17</f>
        <v>7.469173159</v>
      </c>
      <c r="AF186" s="43">
        <f t="shared" ref="AF186:BN186" si="156">+AE186*(1-AF$161)</f>
        <v>7.22020072</v>
      </c>
      <c r="AG186" s="43">
        <f t="shared" si="156"/>
        <v>6.979527363</v>
      </c>
      <c r="AH186" s="43">
        <f t="shared" si="156"/>
        <v>6.746876451</v>
      </c>
      <c r="AI186" s="43">
        <f t="shared" si="156"/>
        <v>6.521980569</v>
      </c>
      <c r="AJ186" s="43">
        <f t="shared" si="156"/>
        <v>6.304581217</v>
      </c>
      <c r="AK186" s="43">
        <f t="shared" si="156"/>
        <v>6.09442851</v>
      </c>
      <c r="AL186" s="43">
        <f t="shared" si="156"/>
        <v>5.891280893</v>
      </c>
      <c r="AM186" s="43">
        <f t="shared" si="156"/>
        <v>5.694904863</v>
      </c>
      <c r="AN186" s="43">
        <f t="shared" si="156"/>
        <v>5.505074701</v>
      </c>
      <c r="AO186" s="43">
        <f t="shared" si="156"/>
        <v>5.321572211</v>
      </c>
      <c r="AP186" s="43">
        <f t="shared" si="156"/>
        <v>5.14418647</v>
      </c>
      <c r="AQ186" s="43">
        <f t="shared" si="156"/>
        <v>4.994147698</v>
      </c>
      <c r="AR186" s="43">
        <f t="shared" si="156"/>
        <v>4.848485057</v>
      </c>
      <c r="AS186" s="43">
        <f t="shared" si="156"/>
        <v>4.70707091</v>
      </c>
      <c r="AT186" s="43">
        <f t="shared" si="156"/>
        <v>4.569781341</v>
      </c>
      <c r="AU186" s="43">
        <f t="shared" si="156"/>
        <v>4.436496052</v>
      </c>
      <c r="AV186" s="43">
        <f t="shared" si="156"/>
        <v>4.307098251</v>
      </c>
      <c r="AW186" s="43">
        <f t="shared" si="156"/>
        <v>4.181474552</v>
      </c>
      <c r="AX186" s="43">
        <f t="shared" si="156"/>
        <v>4.059514877</v>
      </c>
      <c r="AY186" s="43">
        <f t="shared" si="156"/>
        <v>3.94111236</v>
      </c>
      <c r="AZ186" s="43">
        <f t="shared" si="156"/>
        <v>3.82616325</v>
      </c>
      <c r="BA186" s="43">
        <f t="shared" si="156"/>
        <v>3.714566822</v>
      </c>
      <c r="BB186" s="43">
        <f t="shared" si="156"/>
        <v>3.606225289</v>
      </c>
      <c r="BC186" s="43">
        <f t="shared" si="156"/>
        <v>3.516069657</v>
      </c>
      <c r="BD186" s="43">
        <f t="shared" si="156"/>
        <v>3.428167916</v>
      </c>
      <c r="BE186" s="43">
        <f t="shared" si="156"/>
        <v>3.342463718</v>
      </c>
      <c r="BF186" s="43">
        <f t="shared" si="156"/>
        <v>3.258902125</v>
      </c>
      <c r="BG186" s="43">
        <f t="shared" si="156"/>
        <v>3.177429572</v>
      </c>
      <c r="BH186" s="43">
        <f t="shared" si="156"/>
        <v>3.097993832</v>
      </c>
      <c r="BI186" s="43">
        <f t="shared" si="156"/>
        <v>3.020543987</v>
      </c>
      <c r="BJ186" s="43">
        <f t="shared" si="156"/>
        <v>2.945030387</v>
      </c>
      <c r="BK186" s="43">
        <f t="shared" si="156"/>
        <v>2.871404627</v>
      </c>
      <c r="BL186" s="43">
        <f t="shared" si="156"/>
        <v>2.799619512</v>
      </c>
      <c r="BM186" s="43">
        <f t="shared" si="156"/>
        <v>2.729629024</v>
      </c>
      <c r="BN186" s="43">
        <f t="shared" si="156"/>
        <v>2.661388298</v>
      </c>
      <c r="BO186" s="43"/>
      <c r="BP186" s="43"/>
      <c r="BQ186" s="43"/>
      <c r="BR186" s="43"/>
      <c r="BS186" s="43"/>
      <c r="BT186" s="43"/>
      <c r="BU186" s="43"/>
      <c r="BV186" s="43"/>
      <c r="BW186" s="43"/>
      <c r="BX186" s="43"/>
      <c r="BY186" s="43"/>
    </row>
    <row r="187" ht="14.25" customHeight="1">
      <c r="E187" s="50">
        <f t="shared" si="133"/>
        <v>26</v>
      </c>
      <c r="F187" s="50"/>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f>+AF$160*AF$17</f>
        <v>7.842631817</v>
      </c>
      <c r="AG187" s="43">
        <f t="shared" ref="AG187:BN187" si="157">+AF187*(1-AG$161)</f>
        <v>7.581210756</v>
      </c>
      <c r="AH187" s="43">
        <f t="shared" si="157"/>
        <v>7.328503731</v>
      </c>
      <c r="AI187" s="43">
        <f t="shared" si="157"/>
        <v>7.084220273</v>
      </c>
      <c r="AJ187" s="43">
        <f t="shared" si="157"/>
        <v>6.848079598</v>
      </c>
      <c r="AK187" s="43">
        <f t="shared" si="157"/>
        <v>6.619810278</v>
      </c>
      <c r="AL187" s="43">
        <f t="shared" si="157"/>
        <v>6.399149935</v>
      </c>
      <c r="AM187" s="43">
        <f t="shared" si="157"/>
        <v>6.185844937</v>
      </c>
      <c r="AN187" s="43">
        <f t="shared" si="157"/>
        <v>5.979650106</v>
      </c>
      <c r="AO187" s="43">
        <f t="shared" si="157"/>
        <v>5.780328436</v>
      </c>
      <c r="AP187" s="43">
        <f t="shared" si="157"/>
        <v>5.587650821</v>
      </c>
      <c r="AQ187" s="43">
        <f t="shared" si="157"/>
        <v>5.424677672</v>
      </c>
      <c r="AR187" s="43">
        <f t="shared" si="157"/>
        <v>5.266457907</v>
      </c>
      <c r="AS187" s="43">
        <f t="shared" si="157"/>
        <v>5.112852885</v>
      </c>
      <c r="AT187" s="43">
        <f t="shared" si="157"/>
        <v>4.963728009</v>
      </c>
      <c r="AU187" s="43">
        <f t="shared" si="157"/>
        <v>4.818952609</v>
      </c>
      <c r="AV187" s="43">
        <f t="shared" si="157"/>
        <v>4.678399824</v>
      </c>
      <c r="AW187" s="43">
        <f t="shared" si="157"/>
        <v>4.541946496</v>
      </c>
      <c r="AX187" s="43">
        <f t="shared" si="157"/>
        <v>4.409473057</v>
      </c>
      <c r="AY187" s="43">
        <f t="shared" si="157"/>
        <v>4.280863426</v>
      </c>
      <c r="AZ187" s="43">
        <f t="shared" si="157"/>
        <v>4.156004909</v>
      </c>
      <c r="BA187" s="43">
        <f t="shared" si="157"/>
        <v>4.034788099</v>
      </c>
      <c r="BB187" s="43">
        <f t="shared" si="157"/>
        <v>3.91710678</v>
      </c>
      <c r="BC187" s="43">
        <f t="shared" si="157"/>
        <v>3.81917911</v>
      </c>
      <c r="BD187" s="43">
        <f t="shared" si="157"/>
        <v>3.723699632</v>
      </c>
      <c r="BE187" s="43">
        <f t="shared" si="157"/>
        <v>3.630607142</v>
      </c>
      <c r="BF187" s="43">
        <f t="shared" si="157"/>
        <v>3.539841963</v>
      </c>
      <c r="BG187" s="43">
        <f t="shared" si="157"/>
        <v>3.451345914</v>
      </c>
      <c r="BH187" s="43">
        <f t="shared" si="157"/>
        <v>3.365062266</v>
      </c>
      <c r="BI187" s="43">
        <f t="shared" si="157"/>
        <v>3.28093571</v>
      </c>
      <c r="BJ187" s="43">
        <f t="shared" si="157"/>
        <v>3.198912317</v>
      </c>
      <c r="BK187" s="43">
        <f t="shared" si="157"/>
        <v>3.118939509</v>
      </c>
      <c r="BL187" s="43">
        <f t="shared" si="157"/>
        <v>3.040966021</v>
      </c>
      <c r="BM187" s="43">
        <f t="shared" si="157"/>
        <v>2.964941871</v>
      </c>
      <c r="BN187" s="43">
        <f t="shared" si="157"/>
        <v>2.890818324</v>
      </c>
      <c r="BO187" s="43"/>
      <c r="BP187" s="43"/>
      <c r="BQ187" s="43"/>
      <c r="BR187" s="43"/>
      <c r="BS187" s="43"/>
      <c r="BT187" s="43"/>
      <c r="BU187" s="43"/>
      <c r="BV187" s="43"/>
      <c r="BW187" s="43"/>
      <c r="BX187" s="43"/>
      <c r="BY187" s="43"/>
    </row>
    <row r="188" ht="14.25" customHeight="1">
      <c r="E188" s="50">
        <f t="shared" si="133"/>
        <v>27</v>
      </c>
      <c r="F188" s="50"/>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f>+AG$160*AG$17</f>
        <v>8.234763408</v>
      </c>
      <c r="AH188" s="43">
        <f t="shared" ref="AH188:BN188" si="158">+AG188*(1-AH$161)</f>
        <v>7.960271294</v>
      </c>
      <c r="AI188" s="43">
        <f t="shared" si="158"/>
        <v>7.694928918</v>
      </c>
      <c r="AJ188" s="43">
        <f t="shared" si="158"/>
        <v>7.438431287</v>
      </c>
      <c r="AK188" s="43">
        <f t="shared" si="158"/>
        <v>7.190483578</v>
      </c>
      <c r="AL188" s="43">
        <f t="shared" si="158"/>
        <v>6.950800792</v>
      </c>
      <c r="AM188" s="43">
        <f t="shared" si="158"/>
        <v>6.719107432</v>
      </c>
      <c r="AN188" s="43">
        <f t="shared" si="158"/>
        <v>6.495137184</v>
      </c>
      <c r="AO188" s="43">
        <f t="shared" si="158"/>
        <v>6.278632611</v>
      </c>
      <c r="AP188" s="43">
        <f t="shared" si="158"/>
        <v>6.069344858</v>
      </c>
      <c r="AQ188" s="43">
        <f t="shared" si="158"/>
        <v>5.892322299</v>
      </c>
      <c r="AR188" s="43">
        <f t="shared" si="158"/>
        <v>5.720462899</v>
      </c>
      <c r="AS188" s="43">
        <f t="shared" si="158"/>
        <v>5.553616064</v>
      </c>
      <c r="AT188" s="43">
        <f t="shared" si="158"/>
        <v>5.391635596</v>
      </c>
      <c r="AU188" s="43">
        <f t="shared" si="158"/>
        <v>5.234379558</v>
      </c>
      <c r="AV188" s="43">
        <f t="shared" si="158"/>
        <v>5.081710154</v>
      </c>
      <c r="AW188" s="43">
        <f t="shared" si="158"/>
        <v>4.933493608</v>
      </c>
      <c r="AX188" s="43">
        <f t="shared" si="158"/>
        <v>4.789600044</v>
      </c>
      <c r="AY188" s="43">
        <f t="shared" si="158"/>
        <v>4.649903376</v>
      </c>
      <c r="AZ188" s="43">
        <f t="shared" si="158"/>
        <v>4.514281194</v>
      </c>
      <c r="BA188" s="43">
        <f t="shared" si="158"/>
        <v>4.38261466</v>
      </c>
      <c r="BB188" s="43">
        <f t="shared" si="158"/>
        <v>4.254788399</v>
      </c>
      <c r="BC188" s="43">
        <f t="shared" si="158"/>
        <v>4.148418689</v>
      </c>
      <c r="BD188" s="43">
        <f t="shared" si="158"/>
        <v>4.044708221</v>
      </c>
      <c r="BE188" s="43">
        <f t="shared" si="158"/>
        <v>3.943590516</v>
      </c>
      <c r="BF188" s="43">
        <f t="shared" si="158"/>
        <v>3.845000753</v>
      </c>
      <c r="BG188" s="43">
        <f t="shared" si="158"/>
        <v>3.748875734</v>
      </c>
      <c r="BH188" s="43">
        <f t="shared" si="158"/>
        <v>3.655153841</v>
      </c>
      <c r="BI188" s="43">
        <f t="shared" si="158"/>
        <v>3.563774995</v>
      </c>
      <c r="BJ188" s="43">
        <f t="shared" si="158"/>
        <v>3.47468062</v>
      </c>
      <c r="BK188" s="43">
        <f t="shared" si="158"/>
        <v>3.387813604</v>
      </c>
      <c r="BL188" s="43">
        <f t="shared" si="158"/>
        <v>3.303118264</v>
      </c>
      <c r="BM188" s="43">
        <f t="shared" si="158"/>
        <v>3.220540308</v>
      </c>
      <c r="BN188" s="43">
        <f t="shared" si="158"/>
        <v>3.1400268</v>
      </c>
      <c r="BO188" s="43"/>
      <c r="BP188" s="43"/>
      <c r="BQ188" s="43"/>
      <c r="BR188" s="43"/>
      <c r="BS188" s="43"/>
      <c r="BT188" s="43"/>
      <c r="BU188" s="43"/>
      <c r="BV188" s="43"/>
      <c r="BW188" s="43"/>
      <c r="BX188" s="43"/>
      <c r="BY188" s="43"/>
    </row>
    <row r="189" ht="14.25" customHeight="1">
      <c r="E189" s="50">
        <f t="shared" si="133"/>
        <v>28</v>
      </c>
      <c r="F189" s="50"/>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f>+AH$160*AH$17</f>
        <v>8.646501578</v>
      </c>
      <c r="AI189" s="43">
        <f t="shared" ref="AI189:BN189" si="159">+AH189*(1-AI$161)</f>
        <v>8.358284859</v>
      </c>
      <c r="AJ189" s="43">
        <f t="shared" si="159"/>
        <v>8.079675364</v>
      </c>
      <c r="AK189" s="43">
        <f t="shared" si="159"/>
        <v>7.810352851</v>
      </c>
      <c r="AL189" s="43">
        <f t="shared" si="159"/>
        <v>7.550007756</v>
      </c>
      <c r="AM189" s="43">
        <f t="shared" si="159"/>
        <v>7.298340831</v>
      </c>
      <c r="AN189" s="43">
        <f t="shared" si="159"/>
        <v>7.055062804</v>
      </c>
      <c r="AO189" s="43">
        <f t="shared" si="159"/>
        <v>6.819894043</v>
      </c>
      <c r="AP189" s="43">
        <f t="shared" si="159"/>
        <v>6.592564242</v>
      </c>
      <c r="AQ189" s="43">
        <f t="shared" si="159"/>
        <v>6.400281118</v>
      </c>
      <c r="AR189" s="43">
        <f t="shared" si="159"/>
        <v>6.213606252</v>
      </c>
      <c r="AS189" s="43">
        <f t="shared" si="159"/>
        <v>6.03237607</v>
      </c>
      <c r="AT189" s="43">
        <f t="shared" si="159"/>
        <v>5.856431768</v>
      </c>
      <c r="AU189" s="43">
        <f t="shared" si="159"/>
        <v>5.685619175</v>
      </c>
      <c r="AV189" s="43">
        <f t="shared" si="159"/>
        <v>5.519788615</v>
      </c>
      <c r="AW189" s="43">
        <f t="shared" si="159"/>
        <v>5.358794781</v>
      </c>
      <c r="AX189" s="43">
        <f t="shared" si="159"/>
        <v>5.2024966</v>
      </c>
      <c r="AY189" s="43">
        <f t="shared" si="159"/>
        <v>5.050757116</v>
      </c>
      <c r="AZ189" s="43">
        <f t="shared" si="159"/>
        <v>4.903443366</v>
      </c>
      <c r="BA189" s="43">
        <f t="shared" si="159"/>
        <v>4.760426268</v>
      </c>
      <c r="BB189" s="43">
        <f t="shared" si="159"/>
        <v>4.621580502</v>
      </c>
      <c r="BC189" s="43">
        <f t="shared" si="159"/>
        <v>4.506040989</v>
      </c>
      <c r="BD189" s="43">
        <f t="shared" si="159"/>
        <v>4.393389965</v>
      </c>
      <c r="BE189" s="43">
        <f t="shared" si="159"/>
        <v>4.283555216</v>
      </c>
      <c r="BF189" s="43">
        <f t="shared" si="159"/>
        <v>4.176466335</v>
      </c>
      <c r="BG189" s="43">
        <f t="shared" si="159"/>
        <v>4.072054677</v>
      </c>
      <c r="BH189" s="43">
        <f t="shared" si="159"/>
        <v>3.97025331</v>
      </c>
      <c r="BI189" s="43">
        <f t="shared" si="159"/>
        <v>3.870996977</v>
      </c>
      <c r="BJ189" s="43">
        <f t="shared" si="159"/>
        <v>3.774222053</v>
      </c>
      <c r="BK189" s="43">
        <f t="shared" si="159"/>
        <v>3.679866501</v>
      </c>
      <c r="BL189" s="43">
        <f t="shared" si="159"/>
        <v>3.587869839</v>
      </c>
      <c r="BM189" s="43">
        <f t="shared" si="159"/>
        <v>3.498173093</v>
      </c>
      <c r="BN189" s="43">
        <f t="shared" si="159"/>
        <v>3.410718766</v>
      </c>
      <c r="BO189" s="43"/>
      <c r="BP189" s="43"/>
      <c r="BQ189" s="43"/>
      <c r="BR189" s="43"/>
      <c r="BS189" s="43"/>
      <c r="BT189" s="43"/>
      <c r="BU189" s="43"/>
      <c r="BV189" s="43"/>
      <c r="BW189" s="43"/>
      <c r="BX189" s="43"/>
      <c r="BY189" s="43"/>
    </row>
    <row r="190" ht="14.25" customHeight="1">
      <c r="E190" s="50">
        <f t="shared" si="133"/>
        <v>29</v>
      </c>
      <c r="F190" s="50"/>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f>+AI$160*AI$17</f>
        <v>9.078826657</v>
      </c>
      <c r="AJ190" s="43">
        <f t="shared" ref="AJ190:BN190" si="160">+AI190*(1-AJ$161)</f>
        <v>8.776199102</v>
      </c>
      <c r="AK190" s="43">
        <f t="shared" si="160"/>
        <v>8.483659132</v>
      </c>
      <c r="AL190" s="43">
        <f t="shared" si="160"/>
        <v>8.200870494</v>
      </c>
      <c r="AM190" s="43">
        <f t="shared" si="160"/>
        <v>7.927508144</v>
      </c>
      <c r="AN190" s="43">
        <f t="shared" si="160"/>
        <v>7.663257873</v>
      </c>
      <c r="AO190" s="43">
        <f t="shared" si="160"/>
        <v>7.407815944</v>
      </c>
      <c r="AP190" s="43">
        <f t="shared" si="160"/>
        <v>7.160888746</v>
      </c>
      <c r="AQ190" s="43">
        <f t="shared" si="160"/>
        <v>6.95202949</v>
      </c>
      <c r="AR190" s="43">
        <f t="shared" si="160"/>
        <v>6.749261964</v>
      </c>
      <c r="AS190" s="43">
        <f t="shared" si="160"/>
        <v>6.55240849</v>
      </c>
      <c r="AT190" s="43">
        <f t="shared" si="160"/>
        <v>6.361296575</v>
      </c>
      <c r="AU190" s="43">
        <f t="shared" si="160"/>
        <v>6.175758759</v>
      </c>
      <c r="AV190" s="43">
        <f t="shared" si="160"/>
        <v>5.995632462</v>
      </c>
      <c r="AW190" s="43">
        <f t="shared" si="160"/>
        <v>5.820759848</v>
      </c>
      <c r="AX190" s="43">
        <f t="shared" si="160"/>
        <v>5.650987686</v>
      </c>
      <c r="AY190" s="43">
        <f t="shared" si="160"/>
        <v>5.486167212</v>
      </c>
      <c r="AZ190" s="43">
        <f t="shared" si="160"/>
        <v>5.326154001</v>
      </c>
      <c r="BA190" s="43">
        <f t="shared" si="160"/>
        <v>5.170807843</v>
      </c>
      <c r="BB190" s="43">
        <f t="shared" si="160"/>
        <v>5.019992614</v>
      </c>
      <c r="BC190" s="43">
        <f t="shared" si="160"/>
        <v>4.894492799</v>
      </c>
      <c r="BD190" s="43">
        <f t="shared" si="160"/>
        <v>4.772130479</v>
      </c>
      <c r="BE190" s="43">
        <f t="shared" si="160"/>
        <v>4.652827217</v>
      </c>
      <c r="BF190" s="43">
        <f t="shared" si="160"/>
        <v>4.536506536</v>
      </c>
      <c r="BG190" s="43">
        <f t="shared" si="160"/>
        <v>4.423093873</v>
      </c>
      <c r="BH190" s="43">
        <f t="shared" si="160"/>
        <v>4.312516526</v>
      </c>
      <c r="BI190" s="43">
        <f t="shared" si="160"/>
        <v>4.204703613</v>
      </c>
      <c r="BJ190" s="43">
        <f t="shared" si="160"/>
        <v>4.099586023</v>
      </c>
      <c r="BK190" s="43">
        <f t="shared" si="160"/>
        <v>3.997096372</v>
      </c>
      <c r="BL190" s="43">
        <f t="shared" si="160"/>
        <v>3.897168963</v>
      </c>
      <c r="BM190" s="43">
        <f t="shared" si="160"/>
        <v>3.799739739</v>
      </c>
      <c r="BN190" s="43">
        <f t="shared" si="160"/>
        <v>3.704746245</v>
      </c>
      <c r="BO190" s="43"/>
      <c r="BP190" s="43"/>
      <c r="BQ190" s="43"/>
      <c r="BR190" s="43"/>
      <c r="BS190" s="43"/>
      <c r="BT190" s="43"/>
      <c r="BU190" s="43"/>
      <c r="BV190" s="43"/>
      <c r="BW190" s="43"/>
      <c r="BX190" s="43"/>
      <c r="BY190" s="43"/>
    </row>
    <row r="191" ht="14.25" customHeight="1">
      <c r="E191" s="50">
        <f t="shared" si="133"/>
        <v>30</v>
      </c>
      <c r="F191" s="50"/>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f>+AJ$160*AJ$17</f>
        <v>9.53276799</v>
      </c>
      <c r="AK191" s="43">
        <f t="shared" ref="AK191:BN191" si="161">+AJ191*(1-AK$161)</f>
        <v>9.215009057</v>
      </c>
      <c r="AL191" s="43">
        <f t="shared" si="161"/>
        <v>8.907842088</v>
      </c>
      <c r="AM191" s="43">
        <f t="shared" si="161"/>
        <v>8.610914019</v>
      </c>
      <c r="AN191" s="43">
        <f t="shared" si="161"/>
        <v>8.323883551</v>
      </c>
      <c r="AO191" s="43">
        <f t="shared" si="161"/>
        <v>8.046420766</v>
      </c>
      <c r="AP191" s="43">
        <f t="shared" si="161"/>
        <v>7.778206741</v>
      </c>
      <c r="AQ191" s="43">
        <f t="shared" si="161"/>
        <v>7.551342378</v>
      </c>
      <c r="AR191" s="43">
        <f t="shared" si="161"/>
        <v>7.331094892</v>
      </c>
      <c r="AS191" s="43">
        <f t="shared" si="161"/>
        <v>7.117271291</v>
      </c>
      <c r="AT191" s="43">
        <f t="shared" si="161"/>
        <v>6.909684211</v>
      </c>
      <c r="AU191" s="43">
        <f t="shared" si="161"/>
        <v>6.708151755</v>
      </c>
      <c r="AV191" s="43">
        <f t="shared" si="161"/>
        <v>6.512497329</v>
      </c>
      <c r="AW191" s="43">
        <f t="shared" si="161"/>
        <v>6.32254949</v>
      </c>
      <c r="AX191" s="43">
        <f t="shared" si="161"/>
        <v>6.138141797</v>
      </c>
      <c r="AY191" s="43">
        <f t="shared" si="161"/>
        <v>5.959112661</v>
      </c>
      <c r="AZ191" s="43">
        <f t="shared" si="161"/>
        <v>5.785305208</v>
      </c>
      <c r="BA191" s="43">
        <f t="shared" si="161"/>
        <v>5.61656714</v>
      </c>
      <c r="BB191" s="43">
        <f t="shared" si="161"/>
        <v>5.452750598</v>
      </c>
      <c r="BC191" s="43">
        <f t="shared" si="161"/>
        <v>5.316431833</v>
      </c>
      <c r="BD191" s="43">
        <f t="shared" si="161"/>
        <v>5.183521037</v>
      </c>
      <c r="BE191" s="43">
        <f t="shared" si="161"/>
        <v>5.053933011</v>
      </c>
      <c r="BF191" s="43">
        <f t="shared" si="161"/>
        <v>4.927584686</v>
      </c>
      <c r="BG191" s="43">
        <f t="shared" si="161"/>
        <v>4.804395069</v>
      </c>
      <c r="BH191" s="43">
        <f t="shared" si="161"/>
        <v>4.684285192</v>
      </c>
      <c r="BI191" s="43">
        <f t="shared" si="161"/>
        <v>4.567178062</v>
      </c>
      <c r="BJ191" s="43">
        <f t="shared" si="161"/>
        <v>4.452998611</v>
      </c>
      <c r="BK191" s="43">
        <f t="shared" si="161"/>
        <v>4.341673646</v>
      </c>
      <c r="BL191" s="43">
        <f t="shared" si="161"/>
        <v>4.233131805</v>
      </c>
      <c r="BM191" s="43">
        <f t="shared" si="161"/>
        <v>4.127303509</v>
      </c>
      <c r="BN191" s="43">
        <f t="shared" si="161"/>
        <v>4.024120922</v>
      </c>
      <c r="BO191" s="43"/>
      <c r="BP191" s="43"/>
      <c r="BQ191" s="43"/>
      <c r="BR191" s="43"/>
      <c r="BS191" s="43"/>
      <c r="BT191" s="43"/>
      <c r="BU191" s="43"/>
      <c r="BV191" s="43"/>
      <c r="BW191" s="43"/>
      <c r="BX191" s="43"/>
      <c r="BY191" s="43"/>
    </row>
    <row r="192" ht="14.25" customHeight="1">
      <c r="E192" s="50">
        <f t="shared" si="133"/>
        <v>31</v>
      </c>
      <c r="F192" s="50"/>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f>+AK$160*AK$17</f>
        <v>10.00940639</v>
      </c>
      <c r="AL192" s="43">
        <f t="shared" ref="AL192:BN192" si="162">+AK192*(1-AL$161)</f>
        <v>9.67575951</v>
      </c>
      <c r="AM192" s="43">
        <f t="shared" si="162"/>
        <v>9.353234193</v>
      </c>
      <c r="AN192" s="43">
        <f t="shared" si="162"/>
        <v>9.04145972</v>
      </c>
      <c r="AO192" s="43">
        <f t="shared" si="162"/>
        <v>8.740077729</v>
      </c>
      <c r="AP192" s="43">
        <f t="shared" si="162"/>
        <v>8.448741805</v>
      </c>
      <c r="AQ192" s="43">
        <f t="shared" si="162"/>
        <v>8.202320169</v>
      </c>
      <c r="AR192" s="43">
        <f t="shared" si="162"/>
        <v>7.963085831</v>
      </c>
      <c r="AS192" s="43">
        <f t="shared" si="162"/>
        <v>7.73082916</v>
      </c>
      <c r="AT192" s="43">
        <f t="shared" si="162"/>
        <v>7.505346643</v>
      </c>
      <c r="AU192" s="43">
        <f t="shared" si="162"/>
        <v>7.2864407</v>
      </c>
      <c r="AV192" s="43">
        <f t="shared" si="162"/>
        <v>7.073919512</v>
      </c>
      <c r="AW192" s="43">
        <f t="shared" si="162"/>
        <v>6.86759686</v>
      </c>
      <c r="AX192" s="43">
        <f t="shared" si="162"/>
        <v>6.667291952</v>
      </c>
      <c r="AY192" s="43">
        <f t="shared" si="162"/>
        <v>6.47282927</v>
      </c>
      <c r="AZ192" s="43">
        <f t="shared" si="162"/>
        <v>6.284038416</v>
      </c>
      <c r="BA192" s="43">
        <f t="shared" si="162"/>
        <v>6.100753962</v>
      </c>
      <c r="BB192" s="43">
        <f t="shared" si="162"/>
        <v>5.922815305</v>
      </c>
      <c r="BC192" s="43">
        <f t="shared" si="162"/>
        <v>5.774744922</v>
      </c>
      <c r="BD192" s="43">
        <f t="shared" si="162"/>
        <v>5.630376299</v>
      </c>
      <c r="BE192" s="43">
        <f t="shared" si="162"/>
        <v>5.489616892</v>
      </c>
      <c r="BF192" s="43">
        <f t="shared" si="162"/>
        <v>5.352376469</v>
      </c>
      <c r="BG192" s="43">
        <f t="shared" si="162"/>
        <v>5.218567058</v>
      </c>
      <c r="BH192" s="43">
        <f t="shared" si="162"/>
        <v>5.088102881</v>
      </c>
      <c r="BI192" s="43">
        <f t="shared" si="162"/>
        <v>4.960900309</v>
      </c>
      <c r="BJ192" s="43">
        <f t="shared" si="162"/>
        <v>4.836877802</v>
      </c>
      <c r="BK192" s="43">
        <f t="shared" si="162"/>
        <v>4.715955856</v>
      </c>
      <c r="BL192" s="43">
        <f t="shared" si="162"/>
        <v>4.59805696</v>
      </c>
      <c r="BM192" s="43">
        <f t="shared" si="162"/>
        <v>4.483105536</v>
      </c>
      <c r="BN192" s="43">
        <f t="shared" si="162"/>
        <v>4.371027898</v>
      </c>
      <c r="BO192" s="43"/>
      <c r="BP192" s="43"/>
      <c r="BQ192" s="43"/>
      <c r="BR192" s="43"/>
      <c r="BS192" s="43"/>
      <c r="BT192" s="43"/>
      <c r="BU192" s="43"/>
      <c r="BV192" s="43"/>
      <c r="BW192" s="43"/>
      <c r="BX192" s="43"/>
      <c r="BY192" s="43"/>
    </row>
    <row r="193" ht="14.25" customHeight="1">
      <c r="E193" s="50">
        <f t="shared" si="133"/>
        <v>32</v>
      </c>
      <c r="F193" s="50"/>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f>+AL$160*AL$17</f>
        <v>10.50987671</v>
      </c>
      <c r="AM193" s="43">
        <f t="shared" ref="AM193:BN193" si="163">+AL193*(1-AM$161)</f>
        <v>10.15954749</v>
      </c>
      <c r="AN193" s="43">
        <f t="shared" si="163"/>
        <v>9.820895902</v>
      </c>
      <c r="AO193" s="43">
        <f t="shared" si="163"/>
        <v>9.493532706</v>
      </c>
      <c r="AP193" s="43">
        <f t="shared" si="163"/>
        <v>9.177081615</v>
      </c>
      <c r="AQ193" s="43">
        <f t="shared" si="163"/>
        <v>8.909416735</v>
      </c>
      <c r="AR193" s="43">
        <f t="shared" si="163"/>
        <v>8.649558747</v>
      </c>
      <c r="AS193" s="43">
        <f t="shared" si="163"/>
        <v>8.39727995</v>
      </c>
      <c r="AT193" s="43">
        <f t="shared" si="163"/>
        <v>8.152359285</v>
      </c>
      <c r="AU193" s="43">
        <f t="shared" si="163"/>
        <v>7.914582139</v>
      </c>
      <c r="AV193" s="43">
        <f t="shared" si="163"/>
        <v>7.68374016</v>
      </c>
      <c r="AW193" s="43">
        <f t="shared" si="163"/>
        <v>7.459631072</v>
      </c>
      <c r="AX193" s="43">
        <f t="shared" si="163"/>
        <v>7.242058499</v>
      </c>
      <c r="AY193" s="43">
        <f t="shared" si="163"/>
        <v>7.030831793</v>
      </c>
      <c r="AZ193" s="43">
        <f t="shared" si="163"/>
        <v>6.825765866</v>
      </c>
      <c r="BA193" s="43">
        <f t="shared" si="163"/>
        <v>6.626681028</v>
      </c>
      <c r="BB193" s="43">
        <f t="shared" si="163"/>
        <v>6.433402831</v>
      </c>
      <c r="BC193" s="43">
        <f t="shared" si="163"/>
        <v>6.27256776</v>
      </c>
      <c r="BD193" s="43">
        <f t="shared" si="163"/>
        <v>6.115753566</v>
      </c>
      <c r="BE193" s="43">
        <f t="shared" si="163"/>
        <v>5.962859727</v>
      </c>
      <c r="BF193" s="43">
        <f t="shared" si="163"/>
        <v>5.813788234</v>
      </c>
      <c r="BG193" s="43">
        <f t="shared" si="163"/>
        <v>5.668443528</v>
      </c>
      <c r="BH193" s="43">
        <f t="shared" si="163"/>
        <v>5.52673244</v>
      </c>
      <c r="BI193" s="43">
        <f t="shared" si="163"/>
        <v>5.388564129</v>
      </c>
      <c r="BJ193" s="43">
        <f t="shared" si="163"/>
        <v>5.253850026</v>
      </c>
      <c r="BK193" s="43">
        <f t="shared" si="163"/>
        <v>5.122503775</v>
      </c>
      <c r="BL193" s="43">
        <f t="shared" si="163"/>
        <v>4.994441181</v>
      </c>
      <c r="BM193" s="43">
        <f t="shared" si="163"/>
        <v>4.869580151</v>
      </c>
      <c r="BN193" s="43">
        <f t="shared" si="163"/>
        <v>4.747840647</v>
      </c>
      <c r="BO193" s="43"/>
      <c r="BP193" s="43"/>
      <c r="BQ193" s="43"/>
      <c r="BR193" s="43"/>
      <c r="BS193" s="43"/>
      <c r="BT193" s="43"/>
      <c r="BU193" s="43"/>
      <c r="BV193" s="43"/>
      <c r="BW193" s="43"/>
      <c r="BX193" s="43"/>
      <c r="BY193" s="43"/>
    </row>
    <row r="194" ht="14.25" customHeight="1">
      <c r="E194" s="50">
        <f t="shared" si="133"/>
        <v>33</v>
      </c>
      <c r="F194" s="50"/>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f>+AM$160*AM$17</f>
        <v>11.03537054</v>
      </c>
      <c r="AN194" s="43">
        <f t="shared" ref="AN194:BN194" si="164">+AM194*(1-AN$161)</f>
        <v>10.66752486</v>
      </c>
      <c r="AO194" s="43">
        <f t="shared" si="164"/>
        <v>10.3119407</v>
      </c>
      <c r="AP194" s="43">
        <f t="shared" si="164"/>
        <v>9.968209341</v>
      </c>
      <c r="AQ194" s="43">
        <f t="shared" si="164"/>
        <v>9.677469902</v>
      </c>
      <c r="AR194" s="43">
        <f t="shared" si="164"/>
        <v>9.395210363</v>
      </c>
      <c r="AS194" s="43">
        <f t="shared" si="164"/>
        <v>9.121183394</v>
      </c>
      <c r="AT194" s="43">
        <f t="shared" si="164"/>
        <v>8.855148878</v>
      </c>
      <c r="AU194" s="43">
        <f t="shared" si="164"/>
        <v>8.596873703</v>
      </c>
      <c r="AV194" s="43">
        <f t="shared" si="164"/>
        <v>8.346131553</v>
      </c>
      <c r="AW194" s="43">
        <f t="shared" si="164"/>
        <v>8.102702716</v>
      </c>
      <c r="AX194" s="43">
        <f t="shared" si="164"/>
        <v>7.866373887</v>
      </c>
      <c r="AY194" s="43">
        <f t="shared" si="164"/>
        <v>7.636937982</v>
      </c>
      <c r="AZ194" s="43">
        <f t="shared" si="164"/>
        <v>7.414193957</v>
      </c>
      <c r="BA194" s="43">
        <f t="shared" si="164"/>
        <v>7.197946634</v>
      </c>
      <c r="BB194" s="43">
        <f t="shared" si="164"/>
        <v>6.988006524</v>
      </c>
      <c r="BC194" s="43">
        <f t="shared" si="164"/>
        <v>6.81330636</v>
      </c>
      <c r="BD194" s="43">
        <f t="shared" si="164"/>
        <v>6.642973701</v>
      </c>
      <c r="BE194" s="43">
        <f t="shared" si="164"/>
        <v>6.476899359</v>
      </c>
      <c r="BF194" s="43">
        <f t="shared" si="164"/>
        <v>6.314976875</v>
      </c>
      <c r="BG194" s="43">
        <f t="shared" si="164"/>
        <v>6.157102453</v>
      </c>
      <c r="BH194" s="43">
        <f t="shared" si="164"/>
        <v>6.003174892</v>
      </c>
      <c r="BI194" s="43">
        <f t="shared" si="164"/>
        <v>5.853095519</v>
      </c>
      <c r="BJ194" s="43">
        <f t="shared" si="164"/>
        <v>5.706768131</v>
      </c>
      <c r="BK194" s="43">
        <f t="shared" si="164"/>
        <v>5.564098928</v>
      </c>
      <c r="BL194" s="43">
        <f t="shared" si="164"/>
        <v>5.424996455</v>
      </c>
      <c r="BM194" s="43">
        <f t="shared" si="164"/>
        <v>5.289371544</v>
      </c>
      <c r="BN194" s="43">
        <f t="shared" si="164"/>
        <v>5.157137255</v>
      </c>
      <c r="BO194" s="43"/>
      <c r="BP194" s="43"/>
      <c r="BQ194" s="43"/>
      <c r="BR194" s="43"/>
      <c r="BS194" s="43"/>
      <c r="BT194" s="43"/>
      <c r="BU194" s="43"/>
      <c r="BV194" s="43"/>
      <c r="BW194" s="43"/>
      <c r="BX194" s="43"/>
      <c r="BY194" s="43"/>
    </row>
    <row r="195" ht="14.25" customHeight="1">
      <c r="E195" s="50">
        <f t="shared" si="133"/>
        <v>34</v>
      </c>
      <c r="F195" s="50"/>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f>+AN$160*AN$17</f>
        <v>11.58713907</v>
      </c>
      <c r="AO195" s="43">
        <f t="shared" ref="AO195:BN195" si="165">+AN195*(1-AO$161)</f>
        <v>11.2009011</v>
      </c>
      <c r="AP195" s="43">
        <f t="shared" si="165"/>
        <v>10.82753773</v>
      </c>
      <c r="AQ195" s="43">
        <f t="shared" si="165"/>
        <v>10.51173455</v>
      </c>
      <c r="AR195" s="43">
        <f t="shared" si="165"/>
        <v>10.20514229</v>
      </c>
      <c r="AS195" s="43">
        <f t="shared" si="165"/>
        <v>9.907492307</v>
      </c>
      <c r="AT195" s="43">
        <f t="shared" si="165"/>
        <v>9.618523782</v>
      </c>
      <c r="AU195" s="43">
        <f t="shared" si="165"/>
        <v>9.337983505</v>
      </c>
      <c r="AV195" s="43">
        <f t="shared" si="165"/>
        <v>9.065625653</v>
      </c>
      <c r="AW195" s="43">
        <f t="shared" si="165"/>
        <v>8.801211571</v>
      </c>
      <c r="AX195" s="43">
        <f t="shared" si="165"/>
        <v>8.544509567</v>
      </c>
      <c r="AY195" s="43">
        <f t="shared" si="165"/>
        <v>8.295294705</v>
      </c>
      <c r="AZ195" s="43">
        <f t="shared" si="165"/>
        <v>8.053348609</v>
      </c>
      <c r="BA195" s="43">
        <f t="shared" si="165"/>
        <v>7.818459275</v>
      </c>
      <c r="BB195" s="43">
        <f t="shared" si="165"/>
        <v>7.590420879</v>
      </c>
      <c r="BC195" s="43">
        <f t="shared" si="165"/>
        <v>7.400660357</v>
      </c>
      <c r="BD195" s="43">
        <f t="shared" si="165"/>
        <v>7.215643848</v>
      </c>
      <c r="BE195" s="43">
        <f t="shared" si="165"/>
        <v>7.035252752</v>
      </c>
      <c r="BF195" s="43">
        <f t="shared" si="165"/>
        <v>6.859371433</v>
      </c>
      <c r="BG195" s="43">
        <f t="shared" si="165"/>
        <v>6.687887147</v>
      </c>
      <c r="BH195" s="43">
        <f t="shared" si="165"/>
        <v>6.520689969</v>
      </c>
      <c r="BI195" s="43">
        <f t="shared" si="165"/>
        <v>6.357672719</v>
      </c>
      <c r="BJ195" s="43">
        <f t="shared" si="165"/>
        <v>6.198730901</v>
      </c>
      <c r="BK195" s="43">
        <f t="shared" si="165"/>
        <v>6.043762629</v>
      </c>
      <c r="BL195" s="43">
        <f t="shared" si="165"/>
        <v>5.892668563</v>
      </c>
      <c r="BM195" s="43">
        <f t="shared" si="165"/>
        <v>5.745351849</v>
      </c>
      <c r="BN195" s="43">
        <f t="shared" si="165"/>
        <v>5.601718053</v>
      </c>
      <c r="BO195" s="43"/>
      <c r="BP195" s="43"/>
      <c r="BQ195" s="43"/>
      <c r="BR195" s="43"/>
      <c r="BS195" s="43"/>
      <c r="BT195" s="43"/>
      <c r="BU195" s="43"/>
      <c r="BV195" s="43"/>
      <c r="BW195" s="43"/>
      <c r="BX195" s="43"/>
      <c r="BY195" s="43"/>
    </row>
    <row r="196" ht="14.25" customHeight="1">
      <c r="E196" s="50">
        <f t="shared" si="133"/>
        <v>35</v>
      </c>
      <c r="F196" s="50"/>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f>+AO$160*AO$17</f>
        <v>12.16649603</v>
      </c>
      <c r="AP196" s="43">
        <f t="shared" ref="AP196:BN196" si="166">+AO196*(1-AP$161)</f>
        <v>11.76094616</v>
      </c>
      <c r="AQ196" s="43">
        <f t="shared" si="166"/>
        <v>11.41791856</v>
      </c>
      <c r="AR196" s="43">
        <f t="shared" si="166"/>
        <v>11.08489594</v>
      </c>
      <c r="AS196" s="43">
        <f t="shared" si="166"/>
        <v>10.76158647</v>
      </c>
      <c r="AT196" s="43">
        <f t="shared" si="166"/>
        <v>10.44770687</v>
      </c>
      <c r="AU196" s="43">
        <f t="shared" si="166"/>
        <v>10.14298208</v>
      </c>
      <c r="AV196" s="43">
        <f t="shared" si="166"/>
        <v>9.847145105</v>
      </c>
      <c r="AW196" s="43">
        <f t="shared" si="166"/>
        <v>9.559936706</v>
      </c>
      <c r="AX196" s="43">
        <f t="shared" si="166"/>
        <v>9.281105219</v>
      </c>
      <c r="AY196" s="43">
        <f t="shared" si="166"/>
        <v>9.010406317</v>
      </c>
      <c r="AZ196" s="43">
        <f t="shared" si="166"/>
        <v>8.747602799</v>
      </c>
      <c r="BA196" s="43">
        <f t="shared" si="166"/>
        <v>8.492464384</v>
      </c>
      <c r="BB196" s="43">
        <f t="shared" si="166"/>
        <v>8.244767507</v>
      </c>
      <c r="BC196" s="43">
        <f t="shared" si="166"/>
        <v>8.038648319</v>
      </c>
      <c r="BD196" s="43">
        <f t="shared" si="166"/>
        <v>7.837682111</v>
      </c>
      <c r="BE196" s="43">
        <f t="shared" si="166"/>
        <v>7.641740058</v>
      </c>
      <c r="BF196" s="43">
        <f t="shared" si="166"/>
        <v>7.450696557</v>
      </c>
      <c r="BG196" s="43">
        <f t="shared" si="166"/>
        <v>7.264429143</v>
      </c>
      <c r="BH196" s="43">
        <f t="shared" si="166"/>
        <v>7.082818414</v>
      </c>
      <c r="BI196" s="43">
        <f t="shared" si="166"/>
        <v>6.905747954</v>
      </c>
      <c r="BJ196" s="43">
        <f t="shared" si="166"/>
        <v>6.733104255</v>
      </c>
      <c r="BK196" s="43">
        <f t="shared" si="166"/>
        <v>6.564776649</v>
      </c>
      <c r="BL196" s="43">
        <f t="shared" si="166"/>
        <v>6.400657232</v>
      </c>
      <c r="BM196" s="43">
        <f t="shared" si="166"/>
        <v>6.240640802</v>
      </c>
      <c r="BN196" s="43">
        <f t="shared" si="166"/>
        <v>6.084624782</v>
      </c>
      <c r="BO196" s="43"/>
      <c r="BP196" s="43"/>
      <c r="BQ196" s="43"/>
      <c r="BR196" s="43"/>
      <c r="BS196" s="43"/>
      <c r="BT196" s="43"/>
      <c r="BU196" s="43"/>
      <c r="BV196" s="43"/>
      <c r="BW196" s="43"/>
      <c r="BX196" s="43"/>
      <c r="BY196" s="43"/>
    </row>
    <row r="197" ht="14.25" customHeight="1">
      <c r="E197" s="50">
        <f t="shared" si="133"/>
        <v>36</v>
      </c>
      <c r="F197" s="50"/>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f>+AP$160*AP$17</f>
        <v>12.77482083</v>
      </c>
      <c r="AQ197" s="43">
        <f t="shared" ref="AQ197:BN197" si="167">+AP197*(1-AQ$161)</f>
        <v>12.40222189</v>
      </c>
      <c r="AR197" s="43">
        <f t="shared" si="167"/>
        <v>12.04049041</v>
      </c>
      <c r="AS197" s="43">
        <f t="shared" si="167"/>
        <v>11.68930944</v>
      </c>
      <c r="AT197" s="43">
        <f t="shared" si="167"/>
        <v>11.34837125</v>
      </c>
      <c r="AU197" s="43">
        <f t="shared" si="167"/>
        <v>11.01737709</v>
      </c>
      <c r="AV197" s="43">
        <f t="shared" si="167"/>
        <v>10.69603692</v>
      </c>
      <c r="AW197" s="43">
        <f t="shared" si="167"/>
        <v>10.38406918</v>
      </c>
      <c r="AX197" s="43">
        <f t="shared" si="167"/>
        <v>10.0812005</v>
      </c>
      <c r="AY197" s="43">
        <f t="shared" si="167"/>
        <v>9.787165482</v>
      </c>
      <c r="AZ197" s="43">
        <f t="shared" si="167"/>
        <v>9.501706489</v>
      </c>
      <c r="BA197" s="43">
        <f t="shared" si="167"/>
        <v>9.224573383</v>
      </c>
      <c r="BB197" s="43">
        <f t="shared" si="167"/>
        <v>8.955523326</v>
      </c>
      <c r="BC197" s="43">
        <f t="shared" si="167"/>
        <v>8.731635243</v>
      </c>
      <c r="BD197" s="43">
        <f t="shared" si="167"/>
        <v>8.513344362</v>
      </c>
      <c r="BE197" s="43">
        <f t="shared" si="167"/>
        <v>8.300510753</v>
      </c>
      <c r="BF197" s="43">
        <f t="shared" si="167"/>
        <v>8.092997984</v>
      </c>
      <c r="BG197" s="43">
        <f t="shared" si="167"/>
        <v>7.890673034</v>
      </c>
      <c r="BH197" s="43">
        <f t="shared" si="167"/>
        <v>7.693406209</v>
      </c>
      <c r="BI197" s="43">
        <f t="shared" si="167"/>
        <v>7.501071053</v>
      </c>
      <c r="BJ197" s="43">
        <f t="shared" si="167"/>
        <v>7.313544277</v>
      </c>
      <c r="BK197" s="43">
        <f t="shared" si="167"/>
        <v>7.13070567</v>
      </c>
      <c r="BL197" s="43">
        <f t="shared" si="167"/>
        <v>6.952438028</v>
      </c>
      <c r="BM197" s="43">
        <f t="shared" si="167"/>
        <v>6.778627078</v>
      </c>
      <c r="BN197" s="43">
        <f t="shared" si="167"/>
        <v>6.609161401</v>
      </c>
      <c r="BO197" s="43"/>
      <c r="BP197" s="43"/>
      <c r="BQ197" s="43"/>
      <c r="BR197" s="43"/>
      <c r="BS197" s="43"/>
      <c r="BT197" s="43"/>
      <c r="BU197" s="43"/>
      <c r="BV197" s="43"/>
      <c r="BW197" s="43"/>
      <c r="BX197" s="43"/>
      <c r="BY197" s="43"/>
    </row>
    <row r="198" ht="14.25" customHeight="1">
      <c r="E198" s="50">
        <f t="shared" si="133"/>
        <v>37</v>
      </c>
      <c r="F198" s="50"/>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f>+AQ$160*AQ$17</f>
        <v>13.2203663</v>
      </c>
      <c r="AR198" s="43">
        <f t="shared" ref="AR198:BN198" si="168">+AQ198*(1-AR$161)</f>
        <v>12.83477228</v>
      </c>
      <c r="AS198" s="43">
        <f t="shared" si="168"/>
        <v>12.46042476</v>
      </c>
      <c r="AT198" s="43">
        <f t="shared" si="168"/>
        <v>12.0969957</v>
      </c>
      <c r="AU198" s="43">
        <f t="shared" si="168"/>
        <v>11.74416666</v>
      </c>
      <c r="AV198" s="43">
        <f t="shared" si="168"/>
        <v>11.40162847</v>
      </c>
      <c r="AW198" s="43">
        <f t="shared" si="168"/>
        <v>11.06908097</v>
      </c>
      <c r="AX198" s="43">
        <f t="shared" si="168"/>
        <v>10.74623278</v>
      </c>
      <c r="AY198" s="43">
        <f t="shared" si="168"/>
        <v>10.43280099</v>
      </c>
      <c r="AZ198" s="43">
        <f t="shared" si="168"/>
        <v>10.12851096</v>
      </c>
      <c r="BA198" s="43">
        <f t="shared" si="168"/>
        <v>9.833096055</v>
      </c>
      <c r="BB198" s="43">
        <f t="shared" si="168"/>
        <v>9.54629742</v>
      </c>
      <c r="BC198" s="43">
        <f t="shared" si="168"/>
        <v>9.307639985</v>
      </c>
      <c r="BD198" s="43">
        <f t="shared" si="168"/>
        <v>9.074948985</v>
      </c>
      <c r="BE198" s="43">
        <f t="shared" si="168"/>
        <v>8.848075261</v>
      </c>
      <c r="BF198" s="43">
        <f t="shared" si="168"/>
        <v>8.626873379</v>
      </c>
      <c r="BG198" s="43">
        <f t="shared" si="168"/>
        <v>8.411201545</v>
      </c>
      <c r="BH198" s="43">
        <f t="shared" si="168"/>
        <v>8.200921506</v>
      </c>
      <c r="BI198" s="43">
        <f t="shared" si="168"/>
        <v>7.995898468</v>
      </c>
      <c r="BJ198" s="43">
        <f t="shared" si="168"/>
        <v>7.796001007</v>
      </c>
      <c r="BK198" s="43">
        <f t="shared" si="168"/>
        <v>7.601100981</v>
      </c>
      <c r="BL198" s="43">
        <f t="shared" si="168"/>
        <v>7.411073457</v>
      </c>
      <c r="BM198" s="43">
        <f t="shared" si="168"/>
        <v>7.22579662</v>
      </c>
      <c r="BN198" s="43">
        <f t="shared" si="168"/>
        <v>7.045151705</v>
      </c>
      <c r="BO198" s="43"/>
      <c r="BP198" s="43"/>
      <c r="BQ198" s="43"/>
      <c r="BR198" s="43"/>
      <c r="BS198" s="43"/>
      <c r="BT198" s="43"/>
      <c r="BU198" s="43"/>
      <c r="BV198" s="43"/>
      <c r="BW198" s="43"/>
      <c r="BX198" s="43"/>
      <c r="BY198" s="43"/>
    </row>
    <row r="199" ht="14.25" customHeight="1">
      <c r="E199" s="50">
        <f t="shared" si="133"/>
        <v>38</v>
      </c>
      <c r="F199" s="50"/>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f>+AR$160*AR$17</f>
        <v>13.74918095</v>
      </c>
      <c r="AS199" s="43">
        <f t="shared" ref="AS199:BN199" si="169">+AR199*(1-AS$161)</f>
        <v>13.34816318</v>
      </c>
      <c r="AT199" s="43">
        <f t="shared" si="169"/>
        <v>12.95884175</v>
      </c>
      <c r="AU199" s="43">
        <f t="shared" si="169"/>
        <v>12.58087553</v>
      </c>
      <c r="AV199" s="43">
        <f t="shared" si="169"/>
        <v>12.21393333</v>
      </c>
      <c r="AW199" s="43">
        <f t="shared" si="169"/>
        <v>11.85769361</v>
      </c>
      <c r="AX199" s="43">
        <f t="shared" si="169"/>
        <v>11.51184421</v>
      </c>
      <c r="AY199" s="43">
        <f t="shared" si="169"/>
        <v>11.17608209</v>
      </c>
      <c r="AZ199" s="43">
        <f t="shared" si="169"/>
        <v>10.85011303</v>
      </c>
      <c r="BA199" s="43">
        <f t="shared" si="169"/>
        <v>10.5336514</v>
      </c>
      <c r="BB199" s="43">
        <f t="shared" si="169"/>
        <v>10.2264199</v>
      </c>
      <c r="BC199" s="43">
        <f t="shared" si="169"/>
        <v>9.9707594</v>
      </c>
      <c r="BD199" s="43">
        <f t="shared" si="169"/>
        <v>9.721490415</v>
      </c>
      <c r="BE199" s="43">
        <f t="shared" si="169"/>
        <v>9.478453155</v>
      </c>
      <c r="BF199" s="43">
        <f t="shared" si="169"/>
        <v>9.241491826</v>
      </c>
      <c r="BG199" s="43">
        <f t="shared" si="169"/>
        <v>9.01045453</v>
      </c>
      <c r="BH199" s="43">
        <f t="shared" si="169"/>
        <v>8.785193167</v>
      </c>
      <c r="BI199" s="43">
        <f t="shared" si="169"/>
        <v>8.565563338</v>
      </c>
      <c r="BJ199" s="43">
        <f t="shared" si="169"/>
        <v>8.351424254</v>
      </c>
      <c r="BK199" s="43">
        <f t="shared" si="169"/>
        <v>8.142638648</v>
      </c>
      <c r="BL199" s="43">
        <f t="shared" si="169"/>
        <v>7.939072682</v>
      </c>
      <c r="BM199" s="43">
        <f t="shared" si="169"/>
        <v>7.740595865</v>
      </c>
      <c r="BN199" s="43">
        <f t="shared" si="169"/>
        <v>7.547080968</v>
      </c>
      <c r="BO199" s="43"/>
      <c r="BP199" s="43"/>
      <c r="BQ199" s="43"/>
      <c r="BR199" s="43"/>
      <c r="BS199" s="43"/>
      <c r="BT199" s="43"/>
      <c r="BU199" s="43"/>
      <c r="BV199" s="43"/>
      <c r="BW199" s="43"/>
      <c r="BX199" s="43"/>
      <c r="BY199" s="43"/>
    </row>
    <row r="200" ht="14.25" customHeight="1">
      <c r="E200" s="50">
        <f t="shared" si="133"/>
        <v>39</v>
      </c>
      <c r="F200" s="50"/>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f>+AS$160*AS$17</f>
        <v>14.29914819</v>
      </c>
      <c r="AT200" s="43">
        <f t="shared" ref="AT200:BN200" si="170">+AS200*(1-AT$161)</f>
        <v>13.8820897</v>
      </c>
      <c r="AU200" s="43">
        <f t="shared" si="170"/>
        <v>13.47719542</v>
      </c>
      <c r="AV200" s="43">
        <f t="shared" si="170"/>
        <v>13.08411055</v>
      </c>
      <c r="AW200" s="43">
        <f t="shared" si="170"/>
        <v>12.70249066</v>
      </c>
      <c r="AX200" s="43">
        <f t="shared" si="170"/>
        <v>12.33200135</v>
      </c>
      <c r="AY200" s="43">
        <f t="shared" si="170"/>
        <v>11.97231798</v>
      </c>
      <c r="AZ200" s="43">
        <f t="shared" si="170"/>
        <v>11.62312537</v>
      </c>
      <c r="BA200" s="43">
        <f t="shared" si="170"/>
        <v>11.28411755</v>
      </c>
      <c r="BB200" s="43">
        <f t="shared" si="170"/>
        <v>10.95499745</v>
      </c>
      <c r="BC200" s="43">
        <f t="shared" si="170"/>
        <v>10.68112252</v>
      </c>
      <c r="BD200" s="43">
        <f t="shared" si="170"/>
        <v>10.41409445</v>
      </c>
      <c r="BE200" s="43">
        <f t="shared" si="170"/>
        <v>10.15374209</v>
      </c>
      <c r="BF200" s="43">
        <f t="shared" si="170"/>
        <v>9.89989854</v>
      </c>
      <c r="BG200" s="43">
        <f t="shared" si="170"/>
        <v>9.652401076</v>
      </c>
      <c r="BH200" s="43">
        <f t="shared" si="170"/>
        <v>9.411091049</v>
      </c>
      <c r="BI200" s="43">
        <f t="shared" si="170"/>
        <v>9.175813773</v>
      </c>
      <c r="BJ200" s="43">
        <f t="shared" si="170"/>
        <v>8.946418429</v>
      </c>
      <c r="BK200" s="43">
        <f t="shared" si="170"/>
        <v>8.722757968</v>
      </c>
      <c r="BL200" s="43">
        <f t="shared" si="170"/>
        <v>8.504689019</v>
      </c>
      <c r="BM200" s="43">
        <f t="shared" si="170"/>
        <v>8.292071793</v>
      </c>
      <c r="BN200" s="43">
        <f t="shared" si="170"/>
        <v>8.084769998</v>
      </c>
      <c r="BO200" s="43"/>
      <c r="BP200" s="43"/>
      <c r="BQ200" s="43"/>
      <c r="BR200" s="43"/>
      <c r="BS200" s="43"/>
      <c r="BT200" s="43"/>
      <c r="BU200" s="43"/>
      <c r="BV200" s="43"/>
      <c r="BW200" s="43"/>
      <c r="BX200" s="43"/>
      <c r="BY200" s="43"/>
    </row>
    <row r="201" ht="14.25" customHeight="1">
      <c r="E201" s="50">
        <f t="shared" si="133"/>
        <v>40</v>
      </c>
      <c r="F201" s="50"/>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f>+AT$160*AT$17</f>
        <v>14.87111412</v>
      </c>
      <c r="AU201" s="43">
        <f t="shared" ref="AU201:BN201" si="171">+AT201*(1-AU$161)</f>
        <v>14.43737329</v>
      </c>
      <c r="AV201" s="43">
        <f t="shared" si="171"/>
        <v>14.01628324</v>
      </c>
      <c r="AW201" s="43">
        <f t="shared" si="171"/>
        <v>13.60747498</v>
      </c>
      <c r="AX201" s="43">
        <f t="shared" si="171"/>
        <v>13.21059029</v>
      </c>
      <c r="AY201" s="43">
        <f t="shared" si="171"/>
        <v>12.82528141</v>
      </c>
      <c r="AZ201" s="43">
        <f t="shared" si="171"/>
        <v>12.4512107</v>
      </c>
      <c r="BA201" s="43">
        <f t="shared" si="171"/>
        <v>12.08805039</v>
      </c>
      <c r="BB201" s="43">
        <f t="shared" si="171"/>
        <v>11.73548225</v>
      </c>
      <c r="BC201" s="43">
        <f t="shared" si="171"/>
        <v>11.44209519</v>
      </c>
      <c r="BD201" s="43">
        <f t="shared" si="171"/>
        <v>11.15604281</v>
      </c>
      <c r="BE201" s="43">
        <f t="shared" si="171"/>
        <v>10.87714174</v>
      </c>
      <c r="BF201" s="43">
        <f t="shared" si="171"/>
        <v>10.6052132</v>
      </c>
      <c r="BG201" s="43">
        <f t="shared" si="171"/>
        <v>10.34008287</v>
      </c>
      <c r="BH201" s="43">
        <f t="shared" si="171"/>
        <v>10.0815808</v>
      </c>
      <c r="BI201" s="43">
        <f t="shared" si="171"/>
        <v>9.829541278</v>
      </c>
      <c r="BJ201" s="43">
        <f t="shared" si="171"/>
        <v>9.583802746</v>
      </c>
      <c r="BK201" s="43">
        <f t="shared" si="171"/>
        <v>9.344207677</v>
      </c>
      <c r="BL201" s="43">
        <f t="shared" si="171"/>
        <v>9.110602485</v>
      </c>
      <c r="BM201" s="43">
        <f t="shared" si="171"/>
        <v>8.882837423</v>
      </c>
      <c r="BN201" s="43">
        <f t="shared" si="171"/>
        <v>8.660766488</v>
      </c>
      <c r="BO201" s="43"/>
      <c r="BP201" s="43"/>
      <c r="BQ201" s="43"/>
      <c r="BR201" s="43"/>
      <c r="BS201" s="43"/>
      <c r="BT201" s="43"/>
      <c r="BU201" s="43"/>
      <c r="BV201" s="43"/>
      <c r="BW201" s="43"/>
      <c r="BX201" s="43"/>
      <c r="BY201" s="43"/>
    </row>
    <row r="202" ht="14.25" customHeight="1">
      <c r="E202" s="50">
        <f t="shared" si="133"/>
        <v>41</v>
      </c>
      <c r="F202" s="50"/>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f>+AU$160*AU$17</f>
        <v>15.46595868</v>
      </c>
      <c r="AV202" s="43">
        <f t="shared" ref="AV202:BN202" si="172">+AU202*(1-AV$161)</f>
        <v>15.01486822</v>
      </c>
      <c r="AW202" s="43">
        <f t="shared" si="172"/>
        <v>14.57693457</v>
      </c>
      <c r="AX202" s="43">
        <f t="shared" si="172"/>
        <v>14.15177397</v>
      </c>
      <c r="AY202" s="43">
        <f t="shared" si="172"/>
        <v>13.7390139</v>
      </c>
      <c r="AZ202" s="43">
        <f t="shared" si="172"/>
        <v>13.33829266</v>
      </c>
      <c r="BA202" s="43">
        <f t="shared" si="172"/>
        <v>12.94925913</v>
      </c>
      <c r="BB202" s="43">
        <f t="shared" si="172"/>
        <v>12.5715724</v>
      </c>
      <c r="BC202" s="43">
        <f t="shared" si="172"/>
        <v>12.25728309</v>
      </c>
      <c r="BD202" s="43">
        <f t="shared" si="172"/>
        <v>11.95085101</v>
      </c>
      <c r="BE202" s="43">
        <f t="shared" si="172"/>
        <v>11.65207974</v>
      </c>
      <c r="BF202" s="43">
        <f t="shared" si="172"/>
        <v>11.36077774</v>
      </c>
      <c r="BG202" s="43">
        <f t="shared" si="172"/>
        <v>11.0767583</v>
      </c>
      <c r="BH202" s="43">
        <f t="shared" si="172"/>
        <v>10.79983934</v>
      </c>
      <c r="BI202" s="43">
        <f t="shared" si="172"/>
        <v>10.52984336</v>
      </c>
      <c r="BJ202" s="43">
        <f t="shared" si="172"/>
        <v>10.26659728</v>
      </c>
      <c r="BK202" s="43">
        <f t="shared" si="172"/>
        <v>10.00993234</v>
      </c>
      <c r="BL202" s="43">
        <f t="shared" si="172"/>
        <v>9.759684036</v>
      </c>
      <c r="BM202" s="43">
        <f t="shared" si="172"/>
        <v>9.515691935</v>
      </c>
      <c r="BN202" s="43">
        <f t="shared" si="172"/>
        <v>9.277799636</v>
      </c>
      <c r="BO202" s="43"/>
      <c r="BP202" s="43"/>
      <c r="BQ202" s="43"/>
      <c r="BR202" s="43"/>
      <c r="BS202" s="43"/>
      <c r="BT202" s="43"/>
      <c r="BU202" s="43"/>
      <c r="BV202" s="43"/>
      <c r="BW202" s="43"/>
      <c r="BX202" s="43"/>
      <c r="BY202" s="43"/>
    </row>
    <row r="203" ht="14.25" customHeight="1">
      <c r="E203" s="50">
        <f t="shared" si="133"/>
        <v>42</v>
      </c>
      <c r="F203" s="50"/>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f>+AV$160*AV$17</f>
        <v>16.08459703</v>
      </c>
      <c r="AW203" s="43">
        <f t="shared" ref="AW203:BN203" si="173">+AV203*(1-AW$161)</f>
        <v>15.61546295</v>
      </c>
      <c r="AX203" s="43">
        <f t="shared" si="173"/>
        <v>15.16001195</v>
      </c>
      <c r="AY203" s="43">
        <f t="shared" si="173"/>
        <v>14.71784493</v>
      </c>
      <c r="AZ203" s="43">
        <f t="shared" si="173"/>
        <v>14.28857446</v>
      </c>
      <c r="BA203" s="43">
        <f t="shared" si="173"/>
        <v>13.87182437</v>
      </c>
      <c r="BB203" s="43">
        <f t="shared" si="173"/>
        <v>13.46722949</v>
      </c>
      <c r="BC203" s="43">
        <f t="shared" si="173"/>
        <v>13.13054875</v>
      </c>
      <c r="BD203" s="43">
        <f t="shared" si="173"/>
        <v>12.80228503</v>
      </c>
      <c r="BE203" s="43">
        <f t="shared" si="173"/>
        <v>12.48222791</v>
      </c>
      <c r="BF203" s="43">
        <f t="shared" si="173"/>
        <v>12.17017221</v>
      </c>
      <c r="BG203" s="43">
        <f t="shared" si="173"/>
        <v>11.86591791</v>
      </c>
      <c r="BH203" s="43">
        <f t="shared" si="173"/>
        <v>11.56926996</v>
      </c>
      <c r="BI203" s="43">
        <f t="shared" si="173"/>
        <v>11.28003821</v>
      </c>
      <c r="BJ203" s="43">
        <f t="shared" si="173"/>
        <v>10.99803725</v>
      </c>
      <c r="BK203" s="43">
        <f t="shared" si="173"/>
        <v>10.72308632</v>
      </c>
      <c r="BL203" s="43">
        <f t="shared" si="173"/>
        <v>10.45500916</v>
      </c>
      <c r="BM203" s="43">
        <f t="shared" si="173"/>
        <v>10.19363394</v>
      </c>
      <c r="BN203" s="43">
        <f t="shared" si="173"/>
        <v>9.938793087</v>
      </c>
      <c r="BO203" s="43"/>
      <c r="BP203" s="43"/>
      <c r="BQ203" s="43"/>
      <c r="BR203" s="43"/>
      <c r="BS203" s="43"/>
      <c r="BT203" s="43"/>
      <c r="BU203" s="43"/>
      <c r="BV203" s="43"/>
      <c r="BW203" s="43"/>
      <c r="BX203" s="43"/>
      <c r="BY203" s="43"/>
    </row>
    <row r="204" ht="14.25" customHeight="1">
      <c r="E204" s="50">
        <f t="shared" si="133"/>
        <v>43</v>
      </c>
      <c r="F204" s="50"/>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f>+AW$160*AW$17</f>
        <v>16.72798091</v>
      </c>
      <c r="AX204" s="43">
        <f t="shared" ref="AX204:BN204" si="174">+AW204*(1-AX$161)</f>
        <v>16.24008147</v>
      </c>
      <c r="AY204" s="43">
        <f t="shared" si="174"/>
        <v>15.76641243</v>
      </c>
      <c r="AZ204" s="43">
        <f t="shared" si="174"/>
        <v>15.30655873</v>
      </c>
      <c r="BA204" s="43">
        <f t="shared" si="174"/>
        <v>14.86011743</v>
      </c>
      <c r="BB204" s="43">
        <f t="shared" si="174"/>
        <v>14.42669734</v>
      </c>
      <c r="BC204" s="43">
        <f t="shared" si="174"/>
        <v>14.06602991</v>
      </c>
      <c r="BD204" s="43">
        <f t="shared" si="174"/>
        <v>13.71437916</v>
      </c>
      <c r="BE204" s="43">
        <f t="shared" si="174"/>
        <v>13.37151968</v>
      </c>
      <c r="BF204" s="43">
        <f t="shared" si="174"/>
        <v>13.03723169</v>
      </c>
      <c r="BG204" s="43">
        <f t="shared" si="174"/>
        <v>12.7113009</v>
      </c>
      <c r="BH204" s="43">
        <f t="shared" si="174"/>
        <v>12.39351838</v>
      </c>
      <c r="BI204" s="43">
        <f t="shared" si="174"/>
        <v>12.08368042</v>
      </c>
      <c r="BJ204" s="43">
        <f t="shared" si="174"/>
        <v>11.78158841</v>
      </c>
      <c r="BK204" s="43">
        <f t="shared" si="174"/>
        <v>11.4870487</v>
      </c>
      <c r="BL204" s="43">
        <f t="shared" si="174"/>
        <v>11.19987248</v>
      </c>
      <c r="BM204" s="43">
        <f t="shared" si="174"/>
        <v>10.91987567</v>
      </c>
      <c r="BN204" s="43">
        <f t="shared" si="174"/>
        <v>10.64687877</v>
      </c>
      <c r="BO204" s="43"/>
      <c r="BP204" s="43"/>
      <c r="BQ204" s="43"/>
      <c r="BR204" s="43"/>
      <c r="BS204" s="43"/>
      <c r="BT204" s="43"/>
      <c r="BU204" s="43"/>
      <c r="BV204" s="43"/>
      <c r="BW204" s="43"/>
      <c r="BX204" s="43"/>
      <c r="BY204" s="43"/>
    </row>
    <row r="205" ht="14.25" customHeight="1">
      <c r="E205" s="50">
        <f t="shared" si="133"/>
        <v>44</v>
      </c>
      <c r="F205" s="50"/>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f>+AX$160*AX$17</f>
        <v>17.39710015</v>
      </c>
      <c r="AY205" s="43">
        <f t="shared" ref="AY205:BN205" si="175">+AX205*(1-AY$161)</f>
        <v>16.88968473</v>
      </c>
      <c r="AZ205" s="43">
        <f t="shared" si="175"/>
        <v>16.39706892</v>
      </c>
      <c r="BA205" s="43">
        <f t="shared" si="175"/>
        <v>15.91882108</v>
      </c>
      <c r="BB205" s="43">
        <f t="shared" si="175"/>
        <v>15.45452213</v>
      </c>
      <c r="BC205" s="43">
        <f t="shared" si="175"/>
        <v>15.06815908</v>
      </c>
      <c r="BD205" s="43">
        <f t="shared" si="175"/>
        <v>14.6914551</v>
      </c>
      <c r="BE205" s="43">
        <f t="shared" si="175"/>
        <v>14.32416872</v>
      </c>
      <c r="BF205" s="43">
        <f t="shared" si="175"/>
        <v>13.96606451</v>
      </c>
      <c r="BG205" s="43">
        <f t="shared" si="175"/>
        <v>13.61691289</v>
      </c>
      <c r="BH205" s="43">
        <f t="shared" si="175"/>
        <v>13.27649007</v>
      </c>
      <c r="BI205" s="43">
        <f t="shared" si="175"/>
        <v>12.94457782</v>
      </c>
      <c r="BJ205" s="43">
        <f t="shared" si="175"/>
        <v>12.62096337</v>
      </c>
      <c r="BK205" s="43">
        <f t="shared" si="175"/>
        <v>12.30543929</v>
      </c>
      <c r="BL205" s="43">
        <f t="shared" si="175"/>
        <v>11.99780331</v>
      </c>
      <c r="BM205" s="43">
        <f t="shared" si="175"/>
        <v>11.69785822</v>
      </c>
      <c r="BN205" s="43">
        <f t="shared" si="175"/>
        <v>11.40541177</v>
      </c>
      <c r="BO205" s="43"/>
      <c r="BP205" s="43"/>
      <c r="BQ205" s="43"/>
      <c r="BR205" s="43"/>
      <c r="BS205" s="43"/>
      <c r="BT205" s="43"/>
      <c r="BU205" s="43"/>
      <c r="BV205" s="43"/>
      <c r="BW205" s="43"/>
      <c r="BX205" s="43"/>
      <c r="BY205" s="43"/>
    </row>
    <row r="206" ht="14.25" customHeight="1">
      <c r="E206" s="50">
        <f t="shared" si="133"/>
        <v>45</v>
      </c>
      <c r="F206" s="50"/>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f>+AY$160*AY$17</f>
        <v>18.09298416</v>
      </c>
      <c r="AZ206" s="43">
        <f t="shared" ref="AZ206:BN206" si="176">+AY206*(1-AZ$161)</f>
        <v>17.56527212</v>
      </c>
      <c r="BA206" s="43">
        <f t="shared" si="176"/>
        <v>17.05295168</v>
      </c>
      <c r="BB206" s="43">
        <f t="shared" si="176"/>
        <v>16.55557392</v>
      </c>
      <c r="BC206" s="43">
        <f t="shared" si="176"/>
        <v>16.14168458</v>
      </c>
      <c r="BD206" s="43">
        <f t="shared" si="176"/>
        <v>15.73814246</v>
      </c>
      <c r="BE206" s="43">
        <f t="shared" si="176"/>
        <v>15.3446889</v>
      </c>
      <c r="BF206" s="43">
        <f t="shared" si="176"/>
        <v>14.96107168</v>
      </c>
      <c r="BG206" s="43">
        <f t="shared" si="176"/>
        <v>14.58704488</v>
      </c>
      <c r="BH206" s="43">
        <f t="shared" si="176"/>
        <v>14.22236876</v>
      </c>
      <c r="BI206" s="43">
        <f t="shared" si="176"/>
        <v>13.86680954</v>
      </c>
      <c r="BJ206" s="43">
        <f t="shared" si="176"/>
        <v>13.52013931</v>
      </c>
      <c r="BK206" s="43">
        <f t="shared" si="176"/>
        <v>13.18213582</v>
      </c>
      <c r="BL206" s="43">
        <f t="shared" si="176"/>
        <v>12.85258243</v>
      </c>
      <c r="BM206" s="43">
        <f t="shared" si="176"/>
        <v>12.53126787</v>
      </c>
      <c r="BN206" s="43">
        <f t="shared" si="176"/>
        <v>12.21798617</v>
      </c>
      <c r="BO206" s="43"/>
      <c r="BP206" s="43"/>
      <c r="BQ206" s="43"/>
      <c r="BR206" s="43"/>
      <c r="BS206" s="43"/>
      <c r="BT206" s="43"/>
      <c r="BU206" s="43"/>
      <c r="BV206" s="43"/>
      <c r="BW206" s="43"/>
      <c r="BX206" s="43"/>
      <c r="BY206" s="43"/>
    </row>
    <row r="207" ht="14.25" customHeight="1">
      <c r="E207" s="50">
        <f t="shared" si="133"/>
        <v>46</v>
      </c>
      <c r="F207" s="50"/>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f>+AZ$160*AZ$17</f>
        <v>18.81670352</v>
      </c>
      <c r="BA207" s="43">
        <f t="shared" ref="BA207:BN207" si="177">+AZ207*(1-BA$161)</f>
        <v>18.267883</v>
      </c>
      <c r="BB207" s="43">
        <f t="shared" si="177"/>
        <v>17.73506975</v>
      </c>
      <c r="BC207" s="43">
        <f t="shared" si="177"/>
        <v>17.291693</v>
      </c>
      <c r="BD207" s="43">
        <f t="shared" si="177"/>
        <v>16.85940068</v>
      </c>
      <c r="BE207" s="43">
        <f t="shared" si="177"/>
        <v>16.43791566</v>
      </c>
      <c r="BF207" s="43">
        <f t="shared" si="177"/>
        <v>16.02696777</v>
      </c>
      <c r="BG207" s="43">
        <f t="shared" si="177"/>
        <v>15.62629358</v>
      </c>
      <c r="BH207" s="43">
        <f t="shared" si="177"/>
        <v>15.23563624</v>
      </c>
      <c r="BI207" s="43">
        <f t="shared" si="177"/>
        <v>14.85474533</v>
      </c>
      <c r="BJ207" s="43">
        <f t="shared" si="177"/>
        <v>14.4833767</v>
      </c>
      <c r="BK207" s="43">
        <f t="shared" si="177"/>
        <v>14.12129228</v>
      </c>
      <c r="BL207" s="43">
        <f t="shared" si="177"/>
        <v>13.76825997</v>
      </c>
      <c r="BM207" s="43">
        <f t="shared" si="177"/>
        <v>13.42405347</v>
      </c>
      <c r="BN207" s="43">
        <f t="shared" si="177"/>
        <v>13.08845214</v>
      </c>
      <c r="BO207" s="43"/>
      <c r="BP207" s="43"/>
      <c r="BQ207" s="43"/>
      <c r="BR207" s="43"/>
      <c r="BS207" s="43"/>
      <c r="BT207" s="43"/>
      <c r="BU207" s="43"/>
      <c r="BV207" s="43"/>
      <c r="BW207" s="43"/>
      <c r="BX207" s="43"/>
      <c r="BY207" s="43"/>
    </row>
    <row r="208" ht="14.25" customHeight="1">
      <c r="E208" s="50">
        <f t="shared" si="133"/>
        <v>47</v>
      </c>
      <c r="F208" s="50"/>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f>+BA$160*BA$17</f>
        <v>19.56937166</v>
      </c>
      <c r="BB208" s="43">
        <f t="shared" ref="BB208:BN208" si="178">+BA208*(1-BB$161)</f>
        <v>18.99859832</v>
      </c>
      <c r="BC208" s="43">
        <f t="shared" si="178"/>
        <v>18.52363336</v>
      </c>
      <c r="BD208" s="43">
        <f t="shared" si="178"/>
        <v>18.06054253</v>
      </c>
      <c r="BE208" s="43">
        <f t="shared" si="178"/>
        <v>17.60902897</v>
      </c>
      <c r="BF208" s="43">
        <f t="shared" si="178"/>
        <v>17.16880324</v>
      </c>
      <c r="BG208" s="43">
        <f t="shared" si="178"/>
        <v>16.73958316</v>
      </c>
      <c r="BH208" s="43">
        <f t="shared" si="178"/>
        <v>16.32109358</v>
      </c>
      <c r="BI208" s="43">
        <f t="shared" si="178"/>
        <v>15.91306624</v>
      </c>
      <c r="BJ208" s="43">
        <f t="shared" si="178"/>
        <v>15.51523959</v>
      </c>
      <c r="BK208" s="43">
        <f t="shared" si="178"/>
        <v>15.1273586</v>
      </c>
      <c r="BL208" s="43">
        <f t="shared" si="178"/>
        <v>14.74917463</v>
      </c>
      <c r="BM208" s="43">
        <f t="shared" si="178"/>
        <v>14.38044527</v>
      </c>
      <c r="BN208" s="43">
        <f t="shared" si="178"/>
        <v>14.02093413</v>
      </c>
      <c r="BO208" s="43"/>
      <c r="BP208" s="43"/>
      <c r="BQ208" s="43"/>
      <c r="BR208" s="43"/>
      <c r="BS208" s="43"/>
      <c r="BT208" s="43"/>
      <c r="BU208" s="43"/>
      <c r="BV208" s="43"/>
      <c r="BW208" s="43"/>
      <c r="BX208" s="43"/>
      <c r="BY208" s="43"/>
    </row>
    <row r="209" ht="14.25" customHeight="1">
      <c r="E209" s="50">
        <f t="shared" si="133"/>
        <v>48</v>
      </c>
      <c r="F209" s="50"/>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f>+BB$160*BB$17</f>
        <v>20.35214653</v>
      </c>
      <c r="BC209" s="43">
        <f t="shared" ref="BC209:BN209" si="179">+BB209*(1-BC$161)</f>
        <v>19.84334287</v>
      </c>
      <c r="BD209" s="43">
        <f t="shared" si="179"/>
        <v>19.34725929</v>
      </c>
      <c r="BE209" s="43">
        <f t="shared" si="179"/>
        <v>18.86357781</v>
      </c>
      <c r="BF209" s="43">
        <f t="shared" si="179"/>
        <v>18.39198837</v>
      </c>
      <c r="BG209" s="43">
        <f t="shared" si="179"/>
        <v>17.93218866</v>
      </c>
      <c r="BH209" s="43">
        <f t="shared" si="179"/>
        <v>17.48388394</v>
      </c>
      <c r="BI209" s="43">
        <f t="shared" si="179"/>
        <v>17.04678684</v>
      </c>
      <c r="BJ209" s="43">
        <f t="shared" si="179"/>
        <v>16.62061717</v>
      </c>
      <c r="BK209" s="43">
        <f t="shared" si="179"/>
        <v>16.20510174</v>
      </c>
      <c r="BL209" s="43">
        <f t="shared" si="179"/>
        <v>15.7999742</v>
      </c>
      <c r="BM209" s="43">
        <f t="shared" si="179"/>
        <v>15.40497484</v>
      </c>
      <c r="BN209" s="43">
        <f t="shared" si="179"/>
        <v>15.01985047</v>
      </c>
      <c r="BO209" s="43"/>
      <c r="BP209" s="43"/>
      <c r="BQ209" s="43"/>
      <c r="BR209" s="43"/>
      <c r="BS209" s="43"/>
      <c r="BT209" s="43"/>
      <c r="BU209" s="43"/>
      <c r="BV209" s="43"/>
      <c r="BW209" s="43"/>
      <c r="BX209" s="43"/>
      <c r="BY209" s="43"/>
    </row>
    <row r="210" ht="14.25" customHeight="1">
      <c r="E210" s="50">
        <f t="shared" si="133"/>
        <v>49</v>
      </c>
      <c r="F210" s="50"/>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f>+BC$160*BC$17</f>
        <v>20.85995254</v>
      </c>
      <c r="BD210" s="43">
        <f t="shared" ref="BD210:BN210" si="180">+BC210*(1-BD$161)</f>
        <v>20.33845372</v>
      </c>
      <c r="BE210" s="43">
        <f t="shared" si="180"/>
        <v>19.82999238</v>
      </c>
      <c r="BF210" s="43">
        <f t="shared" si="180"/>
        <v>19.33424257</v>
      </c>
      <c r="BG210" s="43">
        <f t="shared" si="180"/>
        <v>18.85088651</v>
      </c>
      <c r="BH210" s="43">
        <f t="shared" si="180"/>
        <v>18.37961434</v>
      </c>
      <c r="BI210" s="43">
        <f t="shared" si="180"/>
        <v>17.92012399</v>
      </c>
      <c r="BJ210" s="43">
        <f t="shared" si="180"/>
        <v>17.47212089</v>
      </c>
      <c r="BK210" s="43">
        <f t="shared" si="180"/>
        <v>17.03531786</v>
      </c>
      <c r="BL210" s="43">
        <f t="shared" si="180"/>
        <v>16.60943492</v>
      </c>
      <c r="BM210" s="43">
        <f t="shared" si="180"/>
        <v>16.19419904</v>
      </c>
      <c r="BN210" s="43">
        <f t="shared" si="180"/>
        <v>15.78934407</v>
      </c>
      <c r="BO210" s="43"/>
      <c r="BP210" s="43"/>
      <c r="BQ210" s="43"/>
      <c r="BR210" s="43"/>
      <c r="BS210" s="43"/>
      <c r="BT210" s="43"/>
      <c r="BU210" s="43"/>
      <c r="BV210" s="43"/>
      <c r="BW210" s="43"/>
      <c r="BX210" s="43"/>
      <c r="BY210" s="43"/>
    </row>
    <row r="211" ht="14.25" customHeight="1">
      <c r="E211" s="50">
        <f t="shared" si="133"/>
        <v>50</v>
      </c>
      <c r="F211" s="50"/>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f>+BD$160*BD$17</f>
        <v>21.48575111</v>
      </c>
      <c r="BE211" s="43">
        <f t="shared" ref="BE211:BN211" si="181">+BD211*(1-BE$161)</f>
        <v>20.94860734</v>
      </c>
      <c r="BF211" s="43">
        <f t="shared" si="181"/>
        <v>20.42489215</v>
      </c>
      <c r="BG211" s="43">
        <f t="shared" si="181"/>
        <v>19.91426985</v>
      </c>
      <c r="BH211" s="43">
        <f t="shared" si="181"/>
        <v>19.4164131</v>
      </c>
      <c r="BI211" s="43">
        <f t="shared" si="181"/>
        <v>18.93100278</v>
      </c>
      <c r="BJ211" s="43">
        <f t="shared" si="181"/>
        <v>18.45772771</v>
      </c>
      <c r="BK211" s="43">
        <f t="shared" si="181"/>
        <v>17.99628451</v>
      </c>
      <c r="BL211" s="43">
        <f t="shared" si="181"/>
        <v>17.5463774</v>
      </c>
      <c r="BM211" s="43">
        <f t="shared" si="181"/>
        <v>17.10771797</v>
      </c>
      <c r="BN211" s="43">
        <f t="shared" si="181"/>
        <v>16.68002502</v>
      </c>
      <c r="BO211" s="43"/>
      <c r="BP211" s="43"/>
      <c r="BQ211" s="43"/>
      <c r="BR211" s="43"/>
      <c r="BS211" s="43"/>
      <c r="BT211" s="43"/>
      <c r="BU211" s="43"/>
      <c r="BV211" s="43"/>
      <c r="BW211" s="43"/>
      <c r="BX211" s="43"/>
      <c r="BY211" s="43"/>
    </row>
    <row r="212" ht="14.25" customHeight="1">
      <c r="E212" s="50">
        <f t="shared" si="133"/>
        <v>51</v>
      </c>
      <c r="F212" s="50"/>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f>+BE$160*BE$17</f>
        <v>22.13032365</v>
      </c>
      <c r="BF212" s="43">
        <f t="shared" ref="BF212:BN212" si="182">+BE212*(1-BF$161)</f>
        <v>21.57706556</v>
      </c>
      <c r="BG212" s="43">
        <f t="shared" si="182"/>
        <v>21.03763892</v>
      </c>
      <c r="BH212" s="43">
        <f t="shared" si="182"/>
        <v>20.51169794</v>
      </c>
      <c r="BI212" s="43">
        <f t="shared" si="182"/>
        <v>19.9989055</v>
      </c>
      <c r="BJ212" s="43">
        <f t="shared" si="182"/>
        <v>19.49893286</v>
      </c>
      <c r="BK212" s="43">
        <f t="shared" si="182"/>
        <v>19.01145954</v>
      </c>
      <c r="BL212" s="43">
        <f t="shared" si="182"/>
        <v>18.53617305</v>
      </c>
      <c r="BM212" s="43">
        <f t="shared" si="182"/>
        <v>18.07276872</v>
      </c>
      <c r="BN212" s="43">
        <f t="shared" si="182"/>
        <v>17.6209495</v>
      </c>
      <c r="BO212" s="43"/>
      <c r="BP212" s="43"/>
      <c r="BQ212" s="43"/>
      <c r="BR212" s="43"/>
      <c r="BS212" s="43"/>
      <c r="BT212" s="43"/>
      <c r="BU212" s="43"/>
      <c r="BV212" s="43"/>
      <c r="BW212" s="43"/>
      <c r="BX212" s="43"/>
      <c r="BY212" s="43"/>
    </row>
    <row r="213" ht="14.25" customHeight="1">
      <c r="E213" s="50">
        <f t="shared" si="133"/>
        <v>52</v>
      </c>
      <c r="F213" s="50"/>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f>+BF$160*BF$17</f>
        <v>22.79423336</v>
      </c>
      <c r="BG213" s="43">
        <f t="shared" ref="BG213:BN213" si="183">+BF213*(1-BG$161)</f>
        <v>22.22437752</v>
      </c>
      <c r="BH213" s="43">
        <f t="shared" si="183"/>
        <v>21.66876808</v>
      </c>
      <c r="BI213" s="43">
        <f t="shared" si="183"/>
        <v>21.12704888</v>
      </c>
      <c r="BJ213" s="43">
        <f t="shared" si="183"/>
        <v>20.59887266</v>
      </c>
      <c r="BK213" s="43">
        <f t="shared" si="183"/>
        <v>20.08390084</v>
      </c>
      <c r="BL213" s="43">
        <f t="shared" si="183"/>
        <v>19.58180332</v>
      </c>
      <c r="BM213" s="43">
        <f t="shared" si="183"/>
        <v>19.09225824</v>
      </c>
      <c r="BN213" s="43">
        <f t="shared" si="183"/>
        <v>18.61495178</v>
      </c>
      <c r="BO213" s="43"/>
      <c r="BP213" s="43"/>
      <c r="BQ213" s="43"/>
      <c r="BR213" s="43"/>
      <c r="BS213" s="43"/>
      <c r="BT213" s="43"/>
      <c r="BU213" s="43"/>
      <c r="BV213" s="43"/>
      <c r="BW213" s="43"/>
      <c r="BX213" s="43"/>
      <c r="BY213" s="43"/>
    </row>
    <row r="214" ht="14.25" customHeight="1">
      <c r="E214" s="50">
        <f t="shared" si="133"/>
        <v>53</v>
      </c>
      <c r="F214" s="50"/>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f>+BG$160*BG$17</f>
        <v>23.47806036</v>
      </c>
      <c r="BH214" s="43">
        <f t="shared" ref="BH214:BN214" si="184">+BG214*(1-BH$161)</f>
        <v>22.89110885</v>
      </c>
      <c r="BI214" s="43">
        <f t="shared" si="184"/>
        <v>22.31883113</v>
      </c>
      <c r="BJ214" s="43">
        <f t="shared" si="184"/>
        <v>21.76086035</v>
      </c>
      <c r="BK214" s="43">
        <f t="shared" si="184"/>
        <v>21.21683884</v>
      </c>
      <c r="BL214" s="43">
        <f t="shared" si="184"/>
        <v>20.68641787</v>
      </c>
      <c r="BM214" s="43">
        <f t="shared" si="184"/>
        <v>20.16925742</v>
      </c>
      <c r="BN214" s="43">
        <f t="shared" si="184"/>
        <v>19.66502599</v>
      </c>
      <c r="BO214" s="43"/>
      <c r="BP214" s="43"/>
      <c r="BQ214" s="43"/>
      <c r="BR214" s="43"/>
      <c r="BS214" s="43"/>
      <c r="BT214" s="43"/>
      <c r="BU214" s="43"/>
      <c r="BV214" s="43"/>
      <c r="BW214" s="43"/>
      <c r="BX214" s="43"/>
      <c r="BY214" s="43"/>
    </row>
    <row r="215" ht="14.25" customHeight="1">
      <c r="E215" s="50">
        <f t="shared" si="133"/>
        <v>54</v>
      </c>
      <c r="F215" s="50"/>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f>+BH$160*BH$17</f>
        <v>24.18240217</v>
      </c>
      <c r="BI215" s="43">
        <f t="shared" ref="BI215:BN215" si="185">+BH215*(1-BI$161)</f>
        <v>23.57784211</v>
      </c>
      <c r="BJ215" s="43">
        <f t="shared" si="185"/>
        <v>22.98839606</v>
      </c>
      <c r="BK215" s="43">
        <f t="shared" si="185"/>
        <v>22.41368616</v>
      </c>
      <c r="BL215" s="43">
        <f t="shared" si="185"/>
        <v>21.85334401</v>
      </c>
      <c r="BM215" s="43">
        <f t="shared" si="185"/>
        <v>21.30701041</v>
      </c>
      <c r="BN215" s="43">
        <f t="shared" si="185"/>
        <v>20.77433515</v>
      </c>
      <c r="BO215" s="43"/>
      <c r="BP215" s="43"/>
      <c r="BQ215" s="43"/>
      <c r="BR215" s="43"/>
      <c r="BS215" s="43"/>
      <c r="BT215" s="43"/>
      <c r="BU215" s="43"/>
      <c r="BV215" s="43"/>
      <c r="BW215" s="43"/>
      <c r="BX215" s="43"/>
      <c r="BY215" s="43"/>
    </row>
    <row r="216" ht="14.25" customHeight="1">
      <c r="E216" s="50">
        <f t="shared" si="133"/>
        <v>55</v>
      </c>
      <c r="F216" s="50"/>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f>+BI$160*BI$17</f>
        <v>24.90787423</v>
      </c>
      <c r="BJ216" s="43">
        <f t="shared" ref="BJ216:BN216" si="186">+BI216*(1-BJ$161)</f>
        <v>24.28517738</v>
      </c>
      <c r="BK216" s="43">
        <f t="shared" si="186"/>
        <v>23.67804794</v>
      </c>
      <c r="BL216" s="43">
        <f t="shared" si="186"/>
        <v>23.08609674</v>
      </c>
      <c r="BM216" s="43">
        <f t="shared" si="186"/>
        <v>22.50894433</v>
      </c>
      <c r="BN216" s="43">
        <f t="shared" si="186"/>
        <v>21.94622072</v>
      </c>
      <c r="BO216" s="43"/>
      <c r="BP216" s="43"/>
      <c r="BQ216" s="43"/>
      <c r="BR216" s="43"/>
      <c r="BS216" s="43"/>
      <c r="BT216" s="43"/>
      <c r="BU216" s="43"/>
      <c r="BV216" s="43"/>
      <c r="BW216" s="43"/>
      <c r="BX216" s="43"/>
      <c r="BY216" s="43"/>
    </row>
    <row r="217" ht="14.25" customHeight="1">
      <c r="E217" s="50">
        <f t="shared" si="133"/>
        <v>56</v>
      </c>
      <c r="F217" s="50"/>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f>+BJ$160*BJ$17</f>
        <v>25.65511046</v>
      </c>
      <c r="BK217" s="43">
        <f t="shared" ref="BK217:BN217" si="187">+BJ217*(1-BK$161)</f>
        <v>25.0137327</v>
      </c>
      <c r="BL217" s="43">
        <f t="shared" si="187"/>
        <v>24.38838938</v>
      </c>
      <c r="BM217" s="43">
        <f t="shared" si="187"/>
        <v>23.77867965</v>
      </c>
      <c r="BN217" s="43">
        <f t="shared" si="187"/>
        <v>23.18421266</v>
      </c>
      <c r="BO217" s="43"/>
      <c r="BP217" s="43"/>
      <c r="BQ217" s="43"/>
      <c r="BR217" s="43"/>
      <c r="BS217" s="43"/>
      <c r="BT217" s="43"/>
      <c r="BU217" s="43"/>
      <c r="BV217" s="43"/>
      <c r="BW217" s="43"/>
      <c r="BX217" s="43"/>
      <c r="BY217" s="43"/>
    </row>
    <row r="218" ht="14.25" customHeight="1">
      <c r="E218" s="50">
        <f t="shared" si="133"/>
        <v>57</v>
      </c>
      <c r="F218" s="50"/>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f>+BK$160*BK$17</f>
        <v>26.42476377</v>
      </c>
      <c r="BL218" s="43">
        <f t="shared" ref="BL218:BN218" si="188">+BK218*(1-BL$161)</f>
        <v>25.76414468</v>
      </c>
      <c r="BM218" s="43">
        <f t="shared" si="188"/>
        <v>25.12004106</v>
      </c>
      <c r="BN218" s="43">
        <f t="shared" si="188"/>
        <v>24.49204004</v>
      </c>
      <c r="BO218" s="43"/>
      <c r="BP218" s="43"/>
      <c r="BQ218" s="43"/>
      <c r="BR218" s="43"/>
      <c r="BS218" s="43"/>
      <c r="BT218" s="43"/>
      <c r="BU218" s="43"/>
      <c r="BV218" s="43"/>
      <c r="BW218" s="43"/>
      <c r="BX218" s="43"/>
      <c r="BY218" s="43"/>
    </row>
    <row r="219" ht="14.25" customHeight="1">
      <c r="E219" s="50">
        <f t="shared" si="133"/>
        <v>58</v>
      </c>
      <c r="F219" s="50"/>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f>+BL$160*BL$17</f>
        <v>27.21750669</v>
      </c>
      <c r="BM219" s="43">
        <f t="shared" ref="BM219:BN219" si="189">+BL219*(1-BM$161)</f>
        <v>26.53706902</v>
      </c>
      <c r="BN219" s="43">
        <f t="shared" si="189"/>
        <v>25.87364229</v>
      </c>
      <c r="BO219" s="43"/>
      <c r="BP219" s="43"/>
      <c r="BQ219" s="43"/>
      <c r="BR219" s="43"/>
      <c r="BS219" s="43"/>
      <c r="BT219" s="43"/>
      <c r="BU219" s="43"/>
      <c r="BV219" s="43"/>
      <c r="BW219" s="43"/>
      <c r="BX219" s="43"/>
      <c r="BY219" s="43"/>
    </row>
    <row r="220" ht="14.25" customHeight="1">
      <c r="E220" s="50">
        <f t="shared" si="133"/>
        <v>59</v>
      </c>
      <c r="F220" s="50"/>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f>+BM$160*BM$17</f>
        <v>28.03403189</v>
      </c>
      <c r="BN220" s="43">
        <f>+BM220*(1-BN$161)</f>
        <v>27.33318109</v>
      </c>
      <c r="BO220" s="43"/>
      <c r="BP220" s="43"/>
      <c r="BQ220" s="43"/>
      <c r="BR220" s="43"/>
      <c r="BS220" s="43"/>
      <c r="BT220" s="43"/>
      <c r="BU220" s="43"/>
      <c r="BV220" s="43"/>
      <c r="BW220" s="43"/>
      <c r="BX220" s="43"/>
      <c r="BY220" s="43"/>
    </row>
    <row r="221" ht="14.25" customHeight="1">
      <c r="E221" s="50">
        <f t="shared" si="133"/>
        <v>60</v>
      </c>
      <c r="F221" s="50"/>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8"/>
      <c r="BG221" s="68"/>
      <c r="BH221" s="68"/>
      <c r="BI221" s="68"/>
      <c r="BJ221" s="68"/>
      <c r="BK221" s="68"/>
      <c r="BL221" s="68"/>
      <c r="BM221" s="68"/>
      <c r="BN221" s="68">
        <f>+BN$160*BN$17</f>
        <v>28.87505284</v>
      </c>
    </row>
    <row r="222" ht="14.25" customHeight="1">
      <c r="C222" s="13" t="s">
        <v>317</v>
      </c>
      <c r="G222" s="43">
        <f t="shared" ref="G222:BN222" si="190">+SUM(G162:G221)</f>
        <v>1</v>
      </c>
      <c r="H222" s="43">
        <f t="shared" si="190"/>
        <v>2.058333333</v>
      </c>
      <c r="I222" s="43">
        <f t="shared" si="190"/>
        <v>3.182569444</v>
      </c>
      <c r="J222" s="43">
        <f t="shared" si="190"/>
        <v>4.380962384</v>
      </c>
      <c r="K222" s="43">
        <f t="shared" si="190"/>
        <v>5.662522285</v>
      </c>
      <c r="L222" s="43">
        <f t="shared" si="190"/>
        <v>7.037093856</v>
      </c>
      <c r="M222" s="43">
        <f t="shared" si="190"/>
        <v>8.515442612</v>
      </c>
      <c r="N222" s="43">
        <f t="shared" si="190"/>
        <v>10.1093496</v>
      </c>
      <c r="O222" s="43">
        <f t="shared" si="190"/>
        <v>11.83171551</v>
      </c>
      <c r="P222" s="43">
        <f t="shared" si="190"/>
        <v>13.69667506</v>
      </c>
      <c r="Q222" s="43">
        <f t="shared" si="190"/>
        <v>15.71972272</v>
      </c>
      <c r="R222" s="43">
        <f t="shared" si="190"/>
        <v>17.91785098</v>
      </c>
      <c r="S222" s="43">
        <f t="shared" si="190"/>
        <v>20.31196743</v>
      </c>
      <c r="T222" s="43">
        <f t="shared" si="190"/>
        <v>22.86158739</v>
      </c>
      <c r="U222" s="43">
        <f t="shared" si="190"/>
        <v>25.58050209</v>
      </c>
      <c r="V222" s="43">
        <f t="shared" si="190"/>
        <v>28.48355543</v>
      </c>
      <c r="W222" s="43">
        <f t="shared" si="190"/>
        <v>31.58673005</v>
      </c>
      <c r="X222" s="43">
        <f t="shared" si="190"/>
        <v>34.90724025</v>
      </c>
      <c r="Y222" s="43">
        <f t="shared" si="190"/>
        <v>38.46363232</v>
      </c>
      <c r="Z222" s="43">
        <f t="shared" si="190"/>
        <v>42.27589278</v>
      </c>
      <c r="AA222" s="43">
        <f t="shared" si="190"/>
        <v>46.36556521</v>
      </c>
      <c r="AB222" s="43">
        <f t="shared" si="190"/>
        <v>50.75587639</v>
      </c>
      <c r="AC222" s="43">
        <f t="shared" si="190"/>
        <v>55.47187249</v>
      </c>
      <c r="AD222" s="43">
        <f t="shared" si="190"/>
        <v>60.54056606</v>
      </c>
      <c r="AE222" s="43">
        <f t="shared" si="190"/>
        <v>65.99172035</v>
      </c>
      <c r="AF222" s="43">
        <f t="shared" si="190"/>
        <v>71.63462816</v>
      </c>
      <c r="AG222" s="43">
        <f t="shared" si="190"/>
        <v>77.48157063</v>
      </c>
      <c r="AH222" s="43">
        <f t="shared" si="190"/>
        <v>83.54535318</v>
      </c>
      <c r="AI222" s="43">
        <f t="shared" si="190"/>
        <v>89.83933473</v>
      </c>
      <c r="AJ222" s="43">
        <f t="shared" si="190"/>
        <v>96.37745823</v>
      </c>
      <c r="AK222" s="43">
        <f t="shared" si="190"/>
        <v>103.1742827</v>
      </c>
      <c r="AL222" s="43">
        <f t="shared" si="190"/>
        <v>110.2450166</v>
      </c>
      <c r="AM222" s="43">
        <f t="shared" si="190"/>
        <v>117.6055533</v>
      </c>
      <c r="AN222" s="43">
        <f t="shared" si="190"/>
        <v>125.2725073</v>
      </c>
      <c r="AO222" s="43">
        <f t="shared" si="190"/>
        <v>133.263253</v>
      </c>
      <c r="AP222" s="43">
        <f t="shared" si="190"/>
        <v>141.5959654</v>
      </c>
      <c r="AQ222" s="43">
        <f t="shared" si="190"/>
        <v>150.6864494</v>
      </c>
      <c r="AR222" s="43">
        <f t="shared" si="190"/>
        <v>160.0406089</v>
      </c>
      <c r="AS222" s="43">
        <f t="shared" si="190"/>
        <v>169.671906</v>
      </c>
      <c r="AT222" s="43">
        <f t="shared" si="190"/>
        <v>179.5942562</v>
      </c>
      <c r="AU222" s="43">
        <f t="shared" si="190"/>
        <v>189.8220491</v>
      </c>
      <c r="AV222" s="43">
        <f t="shared" si="190"/>
        <v>200.3701697</v>
      </c>
      <c r="AW222" s="43">
        <f t="shared" si="190"/>
        <v>211.2540207</v>
      </c>
      <c r="AX222" s="43">
        <f t="shared" si="190"/>
        <v>222.4895452</v>
      </c>
      <c r="AY222" s="43">
        <f t="shared" si="190"/>
        <v>234.093251</v>
      </c>
      <c r="AZ222" s="43">
        <f t="shared" si="190"/>
        <v>246.0822347</v>
      </c>
      <c r="BA222" s="43">
        <f t="shared" si="190"/>
        <v>258.4742078</v>
      </c>
      <c r="BB222" s="43">
        <f t="shared" si="190"/>
        <v>271.2875233</v>
      </c>
      <c r="BC222" s="43">
        <f t="shared" si="190"/>
        <v>285.3652877</v>
      </c>
      <c r="BD222" s="43">
        <f t="shared" si="190"/>
        <v>299.7169066</v>
      </c>
      <c r="BE222" s="43">
        <f t="shared" si="190"/>
        <v>314.3543076</v>
      </c>
      <c r="BF222" s="43">
        <f t="shared" si="190"/>
        <v>329.2896833</v>
      </c>
      <c r="BG222" s="43">
        <f t="shared" si="190"/>
        <v>344.5355016</v>
      </c>
      <c r="BH222" s="43">
        <f t="shared" si="190"/>
        <v>360.1045162</v>
      </c>
      <c r="BI222" s="43">
        <f t="shared" si="190"/>
        <v>376.0097775</v>
      </c>
      <c r="BJ222" s="43">
        <f t="shared" si="190"/>
        <v>392.2646436</v>
      </c>
      <c r="BK222" s="43">
        <f t="shared" si="190"/>
        <v>408.8827912</v>
      </c>
      <c r="BL222" s="43">
        <f t="shared" si="190"/>
        <v>425.8782281</v>
      </c>
      <c r="BM222" s="43">
        <f t="shared" si="190"/>
        <v>443.2653043</v>
      </c>
      <c r="BN222" s="43">
        <f t="shared" si="190"/>
        <v>461.0587246</v>
      </c>
    </row>
    <row r="223" ht="14.25" customHeight="1">
      <c r="C223" s="13" t="s">
        <v>318</v>
      </c>
      <c r="G223" s="169">
        <f>+Assumptions!$I$49/12</f>
        <v>2083.333333</v>
      </c>
      <c r="H223" s="169">
        <f>+Assumptions!$I$49/12</f>
        <v>2083.333333</v>
      </c>
      <c r="I223" s="169">
        <f>+Assumptions!$I$49/12</f>
        <v>2083.333333</v>
      </c>
      <c r="J223" s="169">
        <f>+Assumptions!$I$49/12</f>
        <v>2083.333333</v>
      </c>
      <c r="K223" s="169">
        <f>+Assumptions!$I$49/12</f>
        <v>2083.333333</v>
      </c>
      <c r="L223" s="169">
        <f>+Assumptions!$I$49/12</f>
        <v>2083.333333</v>
      </c>
      <c r="M223" s="169">
        <f>+Assumptions!$I$49/12</f>
        <v>2083.333333</v>
      </c>
      <c r="N223" s="169">
        <f>+Assumptions!$I$49/12</f>
        <v>2083.333333</v>
      </c>
      <c r="O223" s="169">
        <f>+Assumptions!$I$49/12</f>
        <v>2083.333333</v>
      </c>
      <c r="P223" s="169">
        <f>+Assumptions!$I$49/12</f>
        <v>2083.333333</v>
      </c>
      <c r="Q223" s="169">
        <f>+Assumptions!$I$49/12</f>
        <v>2083.333333</v>
      </c>
      <c r="R223" s="169">
        <f>+Assumptions!$I$49/12</f>
        <v>2083.333333</v>
      </c>
      <c r="S223" s="169">
        <f>+Assumptions!$I$49/12</f>
        <v>2083.333333</v>
      </c>
      <c r="T223" s="169">
        <f>+Assumptions!$I$49/12</f>
        <v>2083.333333</v>
      </c>
      <c r="U223" s="169">
        <f>+Assumptions!$I$49/12</f>
        <v>2083.333333</v>
      </c>
      <c r="V223" s="169">
        <f>+Assumptions!$I$49/12</f>
        <v>2083.333333</v>
      </c>
      <c r="W223" s="169">
        <f>+Assumptions!$I$49/12</f>
        <v>2083.333333</v>
      </c>
      <c r="X223" s="169">
        <f>+Assumptions!$I$49/12</f>
        <v>2083.333333</v>
      </c>
      <c r="Y223" s="169">
        <f>+Assumptions!$I$49/12</f>
        <v>2083.333333</v>
      </c>
      <c r="Z223" s="169">
        <f>+Assumptions!$I$49/12</f>
        <v>2083.333333</v>
      </c>
      <c r="AA223" s="169">
        <f>+Assumptions!$I$49/12</f>
        <v>2083.333333</v>
      </c>
      <c r="AB223" s="169">
        <f>+Assumptions!$I$49/12</f>
        <v>2083.333333</v>
      </c>
      <c r="AC223" s="169">
        <f>+Assumptions!$I$49/12</f>
        <v>2083.333333</v>
      </c>
      <c r="AD223" s="169">
        <f>+Assumptions!$I$49/12</f>
        <v>2083.333333</v>
      </c>
      <c r="AE223" s="169">
        <f>+Assumptions!$I$49/12</f>
        <v>2083.333333</v>
      </c>
      <c r="AF223" s="169">
        <f>+Assumptions!$I$49/12</f>
        <v>2083.333333</v>
      </c>
      <c r="AG223" s="169">
        <f>+Assumptions!$I$49/12</f>
        <v>2083.333333</v>
      </c>
      <c r="AH223" s="169">
        <f>+Assumptions!$I$49/12</f>
        <v>2083.333333</v>
      </c>
      <c r="AI223" s="169">
        <f>+Assumptions!$I$49/12</f>
        <v>2083.333333</v>
      </c>
      <c r="AJ223" s="169">
        <f>+Assumptions!$I$49/12</f>
        <v>2083.333333</v>
      </c>
      <c r="AK223" s="169">
        <f>+Assumptions!$I$49/12</f>
        <v>2083.333333</v>
      </c>
      <c r="AL223" s="169">
        <f>+Assumptions!$I$49/12</f>
        <v>2083.333333</v>
      </c>
      <c r="AM223" s="169">
        <f>+Assumptions!$I$49/12</f>
        <v>2083.333333</v>
      </c>
      <c r="AN223" s="169">
        <f>+Assumptions!$I$49/12</f>
        <v>2083.333333</v>
      </c>
      <c r="AO223" s="169">
        <f>+Assumptions!$I$49/12</f>
        <v>2083.333333</v>
      </c>
      <c r="AP223" s="169">
        <f>+Assumptions!$I$49/12</f>
        <v>2083.333333</v>
      </c>
      <c r="AQ223" s="169">
        <f>+Assumptions!$I$49/12</f>
        <v>2083.333333</v>
      </c>
      <c r="AR223" s="169">
        <f>+Assumptions!$I$49/12</f>
        <v>2083.333333</v>
      </c>
      <c r="AS223" s="169">
        <f>+Assumptions!$I$49/12</f>
        <v>2083.333333</v>
      </c>
      <c r="AT223" s="169">
        <f>+Assumptions!$I$49/12</f>
        <v>2083.333333</v>
      </c>
      <c r="AU223" s="169">
        <f>+Assumptions!$I$49/12</f>
        <v>2083.333333</v>
      </c>
      <c r="AV223" s="169">
        <f>+Assumptions!$I$49/12</f>
        <v>2083.333333</v>
      </c>
      <c r="AW223" s="169">
        <f>+Assumptions!$I$49/12</f>
        <v>2083.333333</v>
      </c>
      <c r="AX223" s="169">
        <f>+Assumptions!$I$49/12</f>
        <v>2083.333333</v>
      </c>
      <c r="AY223" s="169">
        <f>+Assumptions!$I$49/12</f>
        <v>2083.333333</v>
      </c>
      <c r="AZ223" s="169">
        <f>+Assumptions!$I$49/12</f>
        <v>2083.333333</v>
      </c>
      <c r="BA223" s="169">
        <f>+Assumptions!$I$49/12</f>
        <v>2083.333333</v>
      </c>
      <c r="BB223" s="169">
        <f>+Assumptions!$I$49/12</f>
        <v>2083.333333</v>
      </c>
      <c r="BC223" s="169">
        <f>+Assumptions!$I$49/12</f>
        <v>2083.333333</v>
      </c>
      <c r="BD223" s="169">
        <f>+Assumptions!$I$49/12</f>
        <v>2083.333333</v>
      </c>
      <c r="BE223" s="169">
        <f>+Assumptions!$I$49/12</f>
        <v>2083.333333</v>
      </c>
      <c r="BF223" s="169">
        <f>+Assumptions!$I$49/12</f>
        <v>2083.333333</v>
      </c>
      <c r="BG223" s="169">
        <f>+Assumptions!$I$49/12</f>
        <v>2083.333333</v>
      </c>
      <c r="BH223" s="169">
        <f>+Assumptions!$I$49/12</f>
        <v>2083.333333</v>
      </c>
      <c r="BI223" s="169">
        <f>+Assumptions!$I$49/12</f>
        <v>2083.333333</v>
      </c>
      <c r="BJ223" s="169">
        <f>+Assumptions!$I$49/12</f>
        <v>2083.333333</v>
      </c>
      <c r="BK223" s="169">
        <f>+Assumptions!$I$49/12</f>
        <v>2083.333333</v>
      </c>
      <c r="BL223" s="169">
        <f>+Assumptions!$I$49/12</f>
        <v>2083.333333</v>
      </c>
      <c r="BM223" s="169">
        <f>+Assumptions!$I$49/12</f>
        <v>2083.333333</v>
      </c>
      <c r="BN223" s="169">
        <f>+Assumptions!$I$49/12</f>
        <v>2083.333333</v>
      </c>
    </row>
    <row r="224" ht="14.25" customHeight="1">
      <c r="C224" s="13" t="s">
        <v>319</v>
      </c>
      <c r="G224" s="57">
        <f t="shared" ref="G224:BN224" si="191">+G222*G223</f>
        <v>2083.333333</v>
      </c>
      <c r="H224" s="57">
        <f t="shared" si="191"/>
        <v>4288.194444</v>
      </c>
      <c r="I224" s="57">
        <f t="shared" si="191"/>
        <v>6630.353009</v>
      </c>
      <c r="J224" s="57">
        <f t="shared" si="191"/>
        <v>9127.004967</v>
      </c>
      <c r="K224" s="57">
        <f t="shared" si="191"/>
        <v>11796.92143</v>
      </c>
      <c r="L224" s="57">
        <f t="shared" si="191"/>
        <v>14660.6122</v>
      </c>
      <c r="M224" s="57">
        <f t="shared" si="191"/>
        <v>17740.50544</v>
      </c>
      <c r="N224" s="57">
        <f t="shared" si="191"/>
        <v>21061.14501</v>
      </c>
      <c r="O224" s="57">
        <f t="shared" si="191"/>
        <v>24649.40732</v>
      </c>
      <c r="P224" s="57">
        <f t="shared" si="191"/>
        <v>28534.7397</v>
      </c>
      <c r="Q224" s="57">
        <f t="shared" si="191"/>
        <v>32749.42234</v>
      </c>
      <c r="R224" s="57">
        <f t="shared" si="191"/>
        <v>37328.85622</v>
      </c>
      <c r="S224" s="57">
        <f t="shared" si="191"/>
        <v>42316.59882</v>
      </c>
      <c r="T224" s="57">
        <f t="shared" si="191"/>
        <v>47628.30706</v>
      </c>
      <c r="U224" s="57">
        <f t="shared" si="191"/>
        <v>53292.71269</v>
      </c>
      <c r="V224" s="57">
        <f t="shared" si="191"/>
        <v>59340.74049</v>
      </c>
      <c r="W224" s="57">
        <f t="shared" si="191"/>
        <v>65805.6876</v>
      </c>
      <c r="X224" s="57">
        <f t="shared" si="191"/>
        <v>72723.41719</v>
      </c>
      <c r="Y224" s="57">
        <f t="shared" si="191"/>
        <v>80132.56734</v>
      </c>
      <c r="Z224" s="57">
        <f t="shared" si="191"/>
        <v>88074.77663</v>
      </c>
      <c r="AA224" s="57">
        <f t="shared" si="191"/>
        <v>96594.92752</v>
      </c>
      <c r="AB224" s="57">
        <f t="shared" si="191"/>
        <v>105741.4091</v>
      </c>
      <c r="AC224" s="57">
        <f t="shared" si="191"/>
        <v>115566.401</v>
      </c>
      <c r="AD224" s="57">
        <f t="shared" si="191"/>
        <v>126126.1793</v>
      </c>
      <c r="AE224" s="57">
        <f t="shared" si="191"/>
        <v>137482.7507</v>
      </c>
      <c r="AF224" s="57">
        <f t="shared" si="191"/>
        <v>149238.8087</v>
      </c>
      <c r="AG224" s="57">
        <f t="shared" si="191"/>
        <v>161419.9388</v>
      </c>
      <c r="AH224" s="57">
        <f t="shared" si="191"/>
        <v>174052.8191</v>
      </c>
      <c r="AI224" s="57">
        <f t="shared" si="191"/>
        <v>187165.2807</v>
      </c>
      <c r="AJ224" s="57">
        <f t="shared" si="191"/>
        <v>200786.3713</v>
      </c>
      <c r="AK224" s="57">
        <f t="shared" si="191"/>
        <v>214946.4223</v>
      </c>
      <c r="AL224" s="57">
        <f t="shared" si="191"/>
        <v>229677.118</v>
      </c>
      <c r="AM224" s="57">
        <f t="shared" si="191"/>
        <v>245011.5694</v>
      </c>
      <c r="AN224" s="57">
        <f t="shared" si="191"/>
        <v>260984.3901</v>
      </c>
      <c r="AO224" s="57">
        <f t="shared" si="191"/>
        <v>277631.7772</v>
      </c>
      <c r="AP224" s="57">
        <f t="shared" si="191"/>
        <v>294991.5946</v>
      </c>
      <c r="AQ224" s="57">
        <f t="shared" si="191"/>
        <v>313930.1029</v>
      </c>
      <c r="AR224" s="57">
        <f t="shared" si="191"/>
        <v>333417.9352</v>
      </c>
      <c r="AS224" s="57">
        <f t="shared" si="191"/>
        <v>353483.1375</v>
      </c>
      <c r="AT224" s="57">
        <f t="shared" si="191"/>
        <v>374154.7004</v>
      </c>
      <c r="AU224" s="57">
        <f t="shared" si="191"/>
        <v>395462.6023</v>
      </c>
      <c r="AV224" s="57">
        <f t="shared" si="191"/>
        <v>417437.8535</v>
      </c>
      <c r="AW224" s="57">
        <f t="shared" si="191"/>
        <v>440112.543</v>
      </c>
      <c r="AX224" s="57">
        <f t="shared" si="191"/>
        <v>463519.8858</v>
      </c>
      <c r="AY224" s="57">
        <f t="shared" si="191"/>
        <v>487694.2728</v>
      </c>
      <c r="AZ224" s="57">
        <f t="shared" si="191"/>
        <v>512671.3222</v>
      </c>
      <c r="BA224" s="57">
        <f t="shared" si="191"/>
        <v>538487.9329</v>
      </c>
      <c r="BB224" s="57">
        <f t="shared" si="191"/>
        <v>565182.3402</v>
      </c>
      <c r="BC224" s="57">
        <f t="shared" si="191"/>
        <v>594511.0161</v>
      </c>
      <c r="BD224" s="57">
        <f t="shared" si="191"/>
        <v>624410.2222</v>
      </c>
      <c r="BE224" s="57">
        <f t="shared" si="191"/>
        <v>654904.8076</v>
      </c>
      <c r="BF224" s="57">
        <f t="shared" si="191"/>
        <v>686020.1735</v>
      </c>
      <c r="BG224" s="57">
        <f t="shared" si="191"/>
        <v>717782.2949</v>
      </c>
      <c r="BH224" s="57">
        <f t="shared" si="191"/>
        <v>750217.7421</v>
      </c>
      <c r="BI224" s="57">
        <f t="shared" si="191"/>
        <v>783353.7032</v>
      </c>
      <c r="BJ224" s="57">
        <f t="shared" si="191"/>
        <v>817218.0074</v>
      </c>
      <c r="BK224" s="57">
        <f t="shared" si="191"/>
        <v>851839.1484</v>
      </c>
      <c r="BL224" s="57">
        <f t="shared" si="191"/>
        <v>887246.3086</v>
      </c>
      <c r="BM224" s="57">
        <f t="shared" si="191"/>
        <v>923469.384</v>
      </c>
      <c r="BN224" s="57">
        <f t="shared" si="191"/>
        <v>960539.0095</v>
      </c>
    </row>
    <row r="225" ht="14.25" customHeight="1"/>
    <row r="226" ht="14.25" customHeight="1">
      <c r="C226" s="13" t="s">
        <v>320</v>
      </c>
    </row>
    <row r="227" ht="14.25" customHeight="1">
      <c r="D227" s="13" t="s">
        <v>263</v>
      </c>
    </row>
    <row r="228" ht="14.25" customHeight="1">
      <c r="D228" s="13" t="s">
        <v>63</v>
      </c>
    </row>
    <row r="229" ht="14.25" customHeight="1">
      <c r="D229" s="13" t="s">
        <v>64</v>
      </c>
    </row>
    <row r="230" ht="14.25" customHeight="1">
      <c r="C230" s="13" t="s">
        <v>321</v>
      </c>
    </row>
    <row r="231" ht="14.25" customHeight="1"/>
    <row r="232" ht="14.25" customHeight="1">
      <c r="A232" s="11"/>
      <c r="B232" s="11"/>
      <c r="C232" s="11" t="s">
        <v>322</v>
      </c>
      <c r="D232" s="11"/>
      <c r="E232" s="11"/>
      <c r="F232" s="11"/>
      <c r="G232" s="36">
        <f t="shared" ref="G232:BN232" si="192">+G224+G157+G90+G23</f>
        <v>4436</v>
      </c>
      <c r="H232" s="36">
        <f t="shared" si="192"/>
        <v>8473.35</v>
      </c>
      <c r="I232" s="36">
        <f t="shared" si="192"/>
        <v>12764.69542</v>
      </c>
      <c r="J232" s="36">
        <f t="shared" si="192"/>
        <v>17341.67494</v>
      </c>
      <c r="K232" s="36">
        <f t="shared" si="192"/>
        <v>22238.83117</v>
      </c>
      <c r="L232" s="36">
        <f t="shared" si="192"/>
        <v>27493.91182</v>
      </c>
      <c r="M232" s="36">
        <f t="shared" si="192"/>
        <v>33148.20064</v>
      </c>
      <c r="N232" s="36">
        <f t="shared" si="192"/>
        <v>39246.88094</v>
      </c>
      <c r="O232" s="36">
        <f t="shared" si="192"/>
        <v>45839.4351</v>
      </c>
      <c r="P232" s="36">
        <f t="shared" si="192"/>
        <v>52980.08358</v>
      </c>
      <c r="Q232" s="36">
        <f t="shared" si="192"/>
        <v>60728.26754</v>
      </c>
      <c r="R232" s="36">
        <f t="shared" si="192"/>
        <v>69149.17925</v>
      </c>
      <c r="S232" s="36">
        <f t="shared" si="192"/>
        <v>78273.17848</v>
      </c>
      <c r="T232" s="36">
        <f t="shared" si="192"/>
        <v>88002.51736</v>
      </c>
      <c r="U232" s="36">
        <f t="shared" si="192"/>
        <v>98380.17267</v>
      </c>
      <c r="V232" s="36">
        <f t="shared" si="192"/>
        <v>109462.8859</v>
      </c>
      <c r="W232" s="36">
        <f t="shared" si="192"/>
        <v>121311.7549</v>
      </c>
      <c r="X232" s="36">
        <f t="shared" si="192"/>
        <v>133992.5896</v>
      </c>
      <c r="Y232" s="36">
        <f t="shared" si="192"/>
        <v>147576.2949</v>
      </c>
      <c r="Z232" s="36">
        <f t="shared" si="192"/>
        <v>162139.2856</v>
      </c>
      <c r="AA232" s="36">
        <f t="shared" si="192"/>
        <v>177763.9322</v>
      </c>
      <c r="AB232" s="36">
        <f t="shared" si="192"/>
        <v>194539.0441</v>
      </c>
      <c r="AC232" s="36">
        <f t="shared" si="192"/>
        <v>212560.3901</v>
      </c>
      <c r="AD232" s="36">
        <f t="shared" si="192"/>
        <v>231931.2604</v>
      </c>
      <c r="AE232" s="36">
        <f t="shared" si="192"/>
        <v>252592.8041</v>
      </c>
      <c r="AF232" s="36">
        <f t="shared" si="192"/>
        <v>274009.901</v>
      </c>
      <c r="AG232" s="36">
        <f t="shared" si="192"/>
        <v>296204.9375</v>
      </c>
      <c r="AH232" s="36">
        <f t="shared" si="192"/>
        <v>319226.5745</v>
      </c>
      <c r="AI232" s="36">
        <f t="shared" si="192"/>
        <v>343125.5803</v>
      </c>
      <c r="AJ232" s="36">
        <f t="shared" si="192"/>
        <v>367954.9472</v>
      </c>
      <c r="AK232" s="36">
        <f t="shared" si="192"/>
        <v>393770.0128</v>
      </c>
      <c r="AL232" s="36">
        <f t="shared" si="192"/>
        <v>420628.5878</v>
      </c>
      <c r="AM232" s="36">
        <f t="shared" si="192"/>
        <v>448591.089</v>
      </c>
      <c r="AN232" s="36">
        <f t="shared" si="192"/>
        <v>477720.6796</v>
      </c>
      <c r="AO232" s="36">
        <f t="shared" si="192"/>
        <v>508083.4152</v>
      </c>
      <c r="AP232" s="36">
        <f t="shared" si="192"/>
        <v>539748.3974</v>
      </c>
      <c r="AQ232" s="36">
        <f t="shared" si="192"/>
        <v>574143.3565</v>
      </c>
      <c r="AR232" s="36">
        <f t="shared" si="192"/>
        <v>609584.2216</v>
      </c>
      <c r="AS232" s="36">
        <f t="shared" si="192"/>
        <v>646078.8632</v>
      </c>
      <c r="AT232" s="36">
        <f t="shared" si="192"/>
        <v>683680.0451</v>
      </c>
      <c r="AU232" s="36">
        <f t="shared" si="192"/>
        <v>722442.3317</v>
      </c>
      <c r="AV232" s="36">
        <f t="shared" si="192"/>
        <v>762422.1699</v>
      </c>
      <c r="AW232" s="36">
        <f t="shared" si="192"/>
        <v>803677.9723</v>
      </c>
      <c r="AX232" s="36">
        <f t="shared" si="192"/>
        <v>846270.2052</v>
      </c>
      <c r="AY232" s="36">
        <f t="shared" si="192"/>
        <v>890261.4782</v>
      </c>
      <c r="AZ232" s="36">
        <f t="shared" si="192"/>
        <v>935716.6386</v>
      </c>
      <c r="BA232" s="36">
        <f t="shared" si="192"/>
        <v>982702.8682</v>
      </c>
      <c r="BB232" s="36">
        <f t="shared" si="192"/>
        <v>1031289.785</v>
      </c>
      <c r="BC232" s="36">
        <f t="shared" si="192"/>
        <v>1084429.756</v>
      </c>
      <c r="BD232" s="36">
        <f t="shared" si="192"/>
        <v>1138677.625</v>
      </c>
      <c r="BE232" s="36">
        <f t="shared" si="192"/>
        <v>1194010.056</v>
      </c>
      <c r="BF232" s="36">
        <f t="shared" si="192"/>
        <v>1250473.156</v>
      </c>
      <c r="BG232" s="36">
        <f t="shared" si="192"/>
        <v>1308114.08</v>
      </c>
      <c r="BH232" s="36">
        <f t="shared" si="192"/>
        <v>1366981.064</v>
      </c>
      <c r="BI232" s="36">
        <f t="shared" si="192"/>
        <v>1427123.467</v>
      </c>
      <c r="BJ232" s="36">
        <f t="shared" si="192"/>
        <v>1488591.819</v>
      </c>
      <c r="BK232" s="36">
        <f t="shared" si="192"/>
        <v>1551437.855</v>
      </c>
      <c r="BL232" s="36">
        <f t="shared" si="192"/>
        <v>1615714.565</v>
      </c>
      <c r="BM232" s="36">
        <f t="shared" si="192"/>
        <v>1681476.237</v>
      </c>
      <c r="BN232" s="36">
        <f t="shared" si="192"/>
        <v>1748778.503</v>
      </c>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row>
    <row r="233" ht="14.25" customHeight="1">
      <c r="A233" s="11"/>
      <c r="B233" s="11"/>
      <c r="C233" s="11"/>
      <c r="D233" s="11"/>
      <c r="E233" s="11"/>
      <c r="F233" s="11"/>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c r="EI233" s="11"/>
      <c r="EJ233" s="11"/>
      <c r="EK233" s="11"/>
      <c r="EL233" s="11"/>
      <c r="EM233" s="11"/>
      <c r="EN233" s="11"/>
      <c r="EO233" s="11"/>
      <c r="EP233" s="11"/>
      <c r="EQ233" s="11"/>
      <c r="ER233" s="11"/>
      <c r="ES233" s="11"/>
      <c r="ET233" s="11"/>
      <c r="EU233" s="11"/>
      <c r="EV233" s="11"/>
      <c r="EW233" s="11"/>
      <c r="EX233" s="11"/>
      <c r="EY233" s="11"/>
      <c r="EZ233" s="11"/>
      <c r="FA233" s="11"/>
      <c r="FB233" s="11"/>
      <c r="FC233" s="11"/>
      <c r="FD233" s="11"/>
      <c r="FE233" s="11"/>
      <c r="FF233" s="11"/>
    </row>
    <row r="234" ht="14.25" customHeight="1">
      <c r="C234" s="13" t="s">
        <v>323</v>
      </c>
      <c r="G234" s="1">
        <v>1.0</v>
      </c>
      <c r="H234" s="1">
        <v>1.0</v>
      </c>
      <c r="I234" s="1">
        <v>1.0</v>
      </c>
      <c r="J234" s="1">
        <f t="shared" ref="J234:O234" si="193">+G234+1</f>
        <v>2</v>
      </c>
      <c r="K234" s="1">
        <f t="shared" si="193"/>
        <v>2</v>
      </c>
      <c r="L234" s="1">
        <f t="shared" si="193"/>
        <v>2</v>
      </c>
      <c r="M234" s="1">
        <f t="shared" si="193"/>
        <v>3</v>
      </c>
      <c r="N234" s="1">
        <f t="shared" si="193"/>
        <v>3</v>
      </c>
      <c r="O234" s="1">
        <f t="shared" si="193"/>
        <v>3</v>
      </c>
      <c r="P234" s="1">
        <f t="shared" ref="P234:BN234" si="194">+N234+1</f>
        <v>4</v>
      </c>
      <c r="Q234" s="1">
        <f t="shared" si="194"/>
        <v>4</v>
      </c>
      <c r="R234" s="1">
        <f t="shared" si="194"/>
        <v>5</v>
      </c>
      <c r="S234" s="1">
        <f t="shared" si="194"/>
        <v>5</v>
      </c>
      <c r="T234" s="1">
        <f t="shared" si="194"/>
        <v>6</v>
      </c>
      <c r="U234" s="1">
        <f t="shared" si="194"/>
        <v>6</v>
      </c>
      <c r="V234" s="1">
        <f t="shared" si="194"/>
        <v>7</v>
      </c>
      <c r="W234" s="1">
        <f t="shared" si="194"/>
        <v>7</v>
      </c>
      <c r="X234" s="1">
        <f t="shared" si="194"/>
        <v>8</v>
      </c>
      <c r="Y234" s="1">
        <f t="shared" si="194"/>
        <v>8</v>
      </c>
      <c r="Z234" s="1">
        <f t="shared" si="194"/>
        <v>9</v>
      </c>
      <c r="AA234" s="1">
        <f t="shared" si="194"/>
        <v>9</v>
      </c>
      <c r="AB234" s="1">
        <f t="shared" si="194"/>
        <v>10</v>
      </c>
      <c r="AC234" s="1">
        <f t="shared" si="194"/>
        <v>10</v>
      </c>
      <c r="AD234" s="1">
        <f t="shared" si="194"/>
        <v>11</v>
      </c>
      <c r="AE234" s="1">
        <f t="shared" si="194"/>
        <v>11</v>
      </c>
      <c r="AF234" s="1">
        <f t="shared" si="194"/>
        <v>12</v>
      </c>
      <c r="AG234" s="1">
        <f t="shared" si="194"/>
        <v>12</v>
      </c>
      <c r="AH234" s="1">
        <f t="shared" si="194"/>
        <v>13</v>
      </c>
      <c r="AI234" s="1">
        <f t="shared" si="194"/>
        <v>13</v>
      </c>
      <c r="AJ234" s="1">
        <f t="shared" si="194"/>
        <v>14</v>
      </c>
      <c r="AK234" s="1">
        <f t="shared" si="194"/>
        <v>14</v>
      </c>
      <c r="AL234" s="1">
        <f t="shared" si="194"/>
        <v>15</v>
      </c>
      <c r="AM234" s="1">
        <f t="shared" si="194"/>
        <v>15</v>
      </c>
      <c r="AN234" s="1">
        <f t="shared" si="194"/>
        <v>16</v>
      </c>
      <c r="AO234" s="1">
        <f t="shared" si="194"/>
        <v>16</v>
      </c>
      <c r="AP234" s="1">
        <f t="shared" si="194"/>
        <v>17</v>
      </c>
      <c r="AQ234" s="1">
        <f t="shared" si="194"/>
        <v>17</v>
      </c>
      <c r="AR234" s="1">
        <f t="shared" si="194"/>
        <v>18</v>
      </c>
      <c r="AS234" s="1">
        <f t="shared" si="194"/>
        <v>18</v>
      </c>
      <c r="AT234" s="1">
        <f t="shared" si="194"/>
        <v>19</v>
      </c>
      <c r="AU234" s="1">
        <f t="shared" si="194"/>
        <v>19</v>
      </c>
      <c r="AV234" s="1">
        <f t="shared" si="194"/>
        <v>20</v>
      </c>
      <c r="AW234" s="1">
        <f t="shared" si="194"/>
        <v>20</v>
      </c>
      <c r="AX234" s="1">
        <f t="shared" si="194"/>
        <v>21</v>
      </c>
      <c r="AY234" s="1">
        <f t="shared" si="194"/>
        <v>21</v>
      </c>
      <c r="AZ234" s="1">
        <f t="shared" si="194"/>
        <v>22</v>
      </c>
      <c r="BA234" s="1">
        <f t="shared" si="194"/>
        <v>22</v>
      </c>
      <c r="BB234" s="1">
        <f t="shared" si="194"/>
        <v>23</v>
      </c>
      <c r="BC234" s="1">
        <f t="shared" si="194"/>
        <v>23</v>
      </c>
      <c r="BD234" s="1">
        <f t="shared" si="194"/>
        <v>24</v>
      </c>
      <c r="BE234" s="1">
        <f t="shared" si="194"/>
        <v>24</v>
      </c>
      <c r="BF234" s="1">
        <f t="shared" si="194"/>
        <v>25</v>
      </c>
      <c r="BG234" s="1">
        <f t="shared" si="194"/>
        <v>25</v>
      </c>
      <c r="BH234" s="1">
        <f t="shared" si="194"/>
        <v>26</v>
      </c>
      <c r="BI234" s="1">
        <f t="shared" si="194"/>
        <v>26</v>
      </c>
      <c r="BJ234" s="1">
        <f t="shared" si="194"/>
        <v>27</v>
      </c>
      <c r="BK234" s="1">
        <f t="shared" si="194"/>
        <v>27</v>
      </c>
      <c r="BL234" s="1">
        <f t="shared" si="194"/>
        <v>28</v>
      </c>
      <c r="BM234" s="1">
        <f t="shared" si="194"/>
        <v>28</v>
      </c>
      <c r="BN234" s="1">
        <f t="shared" si="194"/>
        <v>29</v>
      </c>
    </row>
    <row r="235" ht="14.25" customHeight="1">
      <c r="C235" s="13" t="s">
        <v>324</v>
      </c>
      <c r="G235" s="174">
        <f>+Assumptions!$L$53</f>
        <v>1000</v>
      </c>
      <c r="H235" s="174">
        <f>+Assumptions!$L$53</f>
        <v>1000</v>
      </c>
      <c r="I235" s="174">
        <f>+Assumptions!$L$53</f>
        <v>1000</v>
      </c>
      <c r="J235" s="174">
        <f>+Assumptions!$L$53</f>
        <v>1000</v>
      </c>
      <c r="K235" s="174">
        <f>+Assumptions!$L$53</f>
        <v>1000</v>
      </c>
      <c r="L235" s="174">
        <f>+Assumptions!$L$53</f>
        <v>1000</v>
      </c>
      <c r="M235" s="174">
        <f>+Assumptions!$L$53</f>
        <v>1000</v>
      </c>
      <c r="N235" s="174">
        <f>+Assumptions!$L$53</f>
        <v>1000</v>
      </c>
      <c r="O235" s="174">
        <f>+Assumptions!$L$53</f>
        <v>1000</v>
      </c>
      <c r="P235" s="174">
        <f>+Assumptions!$L$53</f>
        <v>1000</v>
      </c>
      <c r="Q235" s="174">
        <f>+Assumptions!$L$53</f>
        <v>1000</v>
      </c>
      <c r="R235" s="174">
        <f>+Assumptions!$L$53</f>
        <v>1000</v>
      </c>
      <c r="S235" s="174">
        <f>+Assumptions!$L$53</f>
        <v>1000</v>
      </c>
      <c r="T235" s="174">
        <f>+Assumptions!$L$53</f>
        <v>1000</v>
      </c>
      <c r="U235" s="174">
        <f>+Assumptions!$L$53</f>
        <v>1000</v>
      </c>
      <c r="V235" s="174">
        <f>+Assumptions!$L$53</f>
        <v>1000</v>
      </c>
      <c r="W235" s="174">
        <f>+Assumptions!$L$53</f>
        <v>1000</v>
      </c>
      <c r="X235" s="174">
        <f>+Assumptions!$L$53</f>
        <v>1000</v>
      </c>
      <c r="Y235" s="174">
        <f>+Assumptions!$L$53</f>
        <v>1000</v>
      </c>
      <c r="Z235" s="174">
        <f>+Assumptions!$L$53</f>
        <v>1000</v>
      </c>
      <c r="AA235" s="174">
        <f>+Assumptions!$L$53</f>
        <v>1000</v>
      </c>
      <c r="AB235" s="174">
        <f>+Assumptions!$L$53</f>
        <v>1000</v>
      </c>
      <c r="AC235" s="174">
        <f>+Assumptions!$L$53</f>
        <v>1000</v>
      </c>
      <c r="AD235" s="174">
        <f>+Assumptions!$L$53</f>
        <v>1000</v>
      </c>
      <c r="AE235" s="174">
        <f>+Assumptions!$L$53</f>
        <v>1000</v>
      </c>
      <c r="AF235" s="174">
        <f>+Assumptions!$L$53</f>
        <v>1000</v>
      </c>
      <c r="AG235" s="174">
        <f>+Assumptions!$L$53</f>
        <v>1000</v>
      </c>
      <c r="AH235" s="174">
        <f>+Assumptions!$L$53</f>
        <v>1000</v>
      </c>
      <c r="AI235" s="174">
        <f>+Assumptions!$L$53</f>
        <v>1000</v>
      </c>
      <c r="AJ235" s="174">
        <f>+Assumptions!$L$53</f>
        <v>1000</v>
      </c>
      <c r="AK235" s="174">
        <f>+Assumptions!$L$53</f>
        <v>1000</v>
      </c>
      <c r="AL235" s="174">
        <f>+Assumptions!$L$53</f>
        <v>1000</v>
      </c>
      <c r="AM235" s="174">
        <f>+Assumptions!$L$53</f>
        <v>1000</v>
      </c>
      <c r="AN235" s="174">
        <f>+Assumptions!$L$53</f>
        <v>1000</v>
      </c>
      <c r="AO235" s="174">
        <f>+Assumptions!$L$53</f>
        <v>1000</v>
      </c>
      <c r="AP235" s="174">
        <f>+Assumptions!$L$53</f>
        <v>1000</v>
      </c>
      <c r="AQ235" s="174">
        <f>+Assumptions!$L$53</f>
        <v>1000</v>
      </c>
      <c r="AR235" s="174">
        <f>+Assumptions!$L$53</f>
        <v>1000</v>
      </c>
      <c r="AS235" s="174">
        <f>+Assumptions!$L$53</f>
        <v>1000</v>
      </c>
      <c r="AT235" s="174">
        <f>+Assumptions!$L$53</f>
        <v>1000</v>
      </c>
      <c r="AU235" s="174">
        <f>+Assumptions!$L$53</f>
        <v>1000</v>
      </c>
      <c r="AV235" s="174">
        <f>+Assumptions!$L$53</f>
        <v>1000</v>
      </c>
      <c r="AW235" s="174">
        <f>+Assumptions!$L$53</f>
        <v>1000</v>
      </c>
      <c r="AX235" s="174">
        <f>+Assumptions!$L$53</f>
        <v>1000</v>
      </c>
      <c r="AY235" s="174">
        <f>+Assumptions!$L$53</f>
        <v>1000</v>
      </c>
      <c r="AZ235" s="174">
        <f>+Assumptions!$L$53</f>
        <v>1000</v>
      </c>
      <c r="BA235" s="174">
        <f>+Assumptions!$L$53</f>
        <v>1000</v>
      </c>
      <c r="BB235" s="174">
        <f>+Assumptions!$L$53</f>
        <v>1000</v>
      </c>
      <c r="BC235" s="174">
        <f>+Assumptions!$L$53</f>
        <v>1000</v>
      </c>
      <c r="BD235" s="174">
        <f>+Assumptions!$L$53</f>
        <v>1000</v>
      </c>
      <c r="BE235" s="174">
        <f>+Assumptions!$L$53</f>
        <v>1000</v>
      </c>
      <c r="BF235" s="174">
        <f>+Assumptions!$L$53</f>
        <v>1000</v>
      </c>
      <c r="BG235" s="174">
        <f>+Assumptions!$L$53</f>
        <v>1000</v>
      </c>
      <c r="BH235" s="174">
        <f>+Assumptions!$L$53</f>
        <v>1000</v>
      </c>
      <c r="BI235" s="174">
        <f>+Assumptions!$L$53</f>
        <v>1000</v>
      </c>
      <c r="BJ235" s="174">
        <f>+Assumptions!$L$53</f>
        <v>1000</v>
      </c>
      <c r="BK235" s="174">
        <f>+Assumptions!$L$53</f>
        <v>1000</v>
      </c>
      <c r="BL235" s="174">
        <f>+Assumptions!$L$53</f>
        <v>1000</v>
      </c>
      <c r="BM235" s="174">
        <f>+Assumptions!$L$53</f>
        <v>1000</v>
      </c>
      <c r="BN235" s="174">
        <f>+Assumptions!$L$53</f>
        <v>1000</v>
      </c>
    </row>
    <row r="236" ht="14.25" customHeight="1">
      <c r="C236" s="13" t="s">
        <v>325</v>
      </c>
      <c r="G236" s="43">
        <f t="shared" ref="G236:BN236" si="195">+G234*G235</f>
        <v>1000</v>
      </c>
      <c r="H236" s="43">
        <f t="shared" si="195"/>
        <v>1000</v>
      </c>
      <c r="I236" s="43">
        <f t="shared" si="195"/>
        <v>1000</v>
      </c>
      <c r="J236" s="43">
        <f t="shared" si="195"/>
        <v>2000</v>
      </c>
      <c r="K236" s="43">
        <f t="shared" si="195"/>
        <v>2000</v>
      </c>
      <c r="L236" s="43">
        <f t="shared" si="195"/>
        <v>2000</v>
      </c>
      <c r="M236" s="43">
        <f t="shared" si="195"/>
        <v>3000</v>
      </c>
      <c r="N236" s="43">
        <f t="shared" si="195"/>
        <v>3000</v>
      </c>
      <c r="O236" s="43">
        <f t="shared" si="195"/>
        <v>3000</v>
      </c>
      <c r="P236" s="43">
        <f t="shared" si="195"/>
        <v>4000</v>
      </c>
      <c r="Q236" s="43">
        <f t="shared" si="195"/>
        <v>4000</v>
      </c>
      <c r="R236" s="43">
        <f t="shared" si="195"/>
        <v>5000</v>
      </c>
      <c r="S236" s="43">
        <f t="shared" si="195"/>
        <v>5000</v>
      </c>
      <c r="T236" s="43">
        <f t="shared" si="195"/>
        <v>6000</v>
      </c>
      <c r="U236" s="43">
        <f t="shared" si="195"/>
        <v>6000</v>
      </c>
      <c r="V236" s="43">
        <f t="shared" si="195"/>
        <v>7000</v>
      </c>
      <c r="W236" s="43">
        <f t="shared" si="195"/>
        <v>7000</v>
      </c>
      <c r="X236" s="43">
        <f t="shared" si="195"/>
        <v>8000</v>
      </c>
      <c r="Y236" s="43">
        <f t="shared" si="195"/>
        <v>8000</v>
      </c>
      <c r="Z236" s="43">
        <f t="shared" si="195"/>
        <v>9000</v>
      </c>
      <c r="AA236" s="43">
        <f t="shared" si="195"/>
        <v>9000</v>
      </c>
      <c r="AB236" s="43">
        <f t="shared" si="195"/>
        <v>10000</v>
      </c>
      <c r="AC236" s="43">
        <f t="shared" si="195"/>
        <v>10000</v>
      </c>
      <c r="AD236" s="43">
        <f t="shared" si="195"/>
        <v>11000</v>
      </c>
      <c r="AE236" s="43">
        <f t="shared" si="195"/>
        <v>11000</v>
      </c>
      <c r="AF236" s="43">
        <f t="shared" si="195"/>
        <v>12000</v>
      </c>
      <c r="AG236" s="43">
        <f t="shared" si="195"/>
        <v>12000</v>
      </c>
      <c r="AH236" s="43">
        <f t="shared" si="195"/>
        <v>13000</v>
      </c>
      <c r="AI236" s="43">
        <f t="shared" si="195"/>
        <v>13000</v>
      </c>
      <c r="AJ236" s="43">
        <f t="shared" si="195"/>
        <v>14000</v>
      </c>
      <c r="AK236" s="43">
        <f t="shared" si="195"/>
        <v>14000</v>
      </c>
      <c r="AL236" s="43">
        <f t="shared" si="195"/>
        <v>15000</v>
      </c>
      <c r="AM236" s="43">
        <f t="shared" si="195"/>
        <v>15000</v>
      </c>
      <c r="AN236" s="43">
        <f t="shared" si="195"/>
        <v>16000</v>
      </c>
      <c r="AO236" s="43">
        <f t="shared" si="195"/>
        <v>16000</v>
      </c>
      <c r="AP236" s="43">
        <f t="shared" si="195"/>
        <v>17000</v>
      </c>
      <c r="AQ236" s="43">
        <f t="shared" si="195"/>
        <v>17000</v>
      </c>
      <c r="AR236" s="43">
        <f t="shared" si="195"/>
        <v>18000</v>
      </c>
      <c r="AS236" s="43">
        <f t="shared" si="195"/>
        <v>18000</v>
      </c>
      <c r="AT236" s="43">
        <f t="shared" si="195"/>
        <v>19000</v>
      </c>
      <c r="AU236" s="43">
        <f t="shared" si="195"/>
        <v>19000</v>
      </c>
      <c r="AV236" s="43">
        <f t="shared" si="195"/>
        <v>20000</v>
      </c>
      <c r="AW236" s="43">
        <f t="shared" si="195"/>
        <v>20000</v>
      </c>
      <c r="AX236" s="43">
        <f t="shared" si="195"/>
        <v>21000</v>
      </c>
      <c r="AY236" s="43">
        <f t="shared" si="195"/>
        <v>21000</v>
      </c>
      <c r="AZ236" s="43">
        <f t="shared" si="195"/>
        <v>22000</v>
      </c>
      <c r="BA236" s="43">
        <f t="shared" si="195"/>
        <v>22000</v>
      </c>
      <c r="BB236" s="43">
        <f t="shared" si="195"/>
        <v>23000</v>
      </c>
      <c r="BC236" s="43">
        <f t="shared" si="195"/>
        <v>23000</v>
      </c>
      <c r="BD236" s="43">
        <f t="shared" si="195"/>
        <v>24000</v>
      </c>
      <c r="BE236" s="43">
        <f t="shared" si="195"/>
        <v>24000</v>
      </c>
      <c r="BF236" s="43">
        <f t="shared" si="195"/>
        <v>25000</v>
      </c>
      <c r="BG236" s="43">
        <f t="shared" si="195"/>
        <v>25000</v>
      </c>
      <c r="BH236" s="43">
        <f t="shared" si="195"/>
        <v>26000</v>
      </c>
      <c r="BI236" s="43">
        <f t="shared" si="195"/>
        <v>26000</v>
      </c>
      <c r="BJ236" s="43">
        <f t="shared" si="195"/>
        <v>27000</v>
      </c>
      <c r="BK236" s="43">
        <f t="shared" si="195"/>
        <v>27000</v>
      </c>
      <c r="BL236" s="43">
        <f t="shared" si="195"/>
        <v>28000</v>
      </c>
      <c r="BM236" s="43">
        <f t="shared" si="195"/>
        <v>28000</v>
      </c>
      <c r="BN236" s="43">
        <f t="shared" si="195"/>
        <v>29000</v>
      </c>
    </row>
    <row r="237" ht="14.25" customHeight="1">
      <c r="C237" s="13" t="s">
        <v>326</v>
      </c>
      <c r="G237" s="163">
        <f>+Assumptions!$L$54</f>
        <v>0.04</v>
      </c>
      <c r="H237" s="163">
        <f>+Assumptions!$L$54</f>
        <v>0.04</v>
      </c>
      <c r="I237" s="163">
        <f>+Assumptions!$L$54</f>
        <v>0.04</v>
      </c>
      <c r="J237" s="163">
        <f>+Assumptions!$L$54</f>
        <v>0.04</v>
      </c>
      <c r="K237" s="163">
        <f>+Assumptions!$L$54</f>
        <v>0.04</v>
      </c>
      <c r="L237" s="163">
        <f>+Assumptions!$L$54</f>
        <v>0.04</v>
      </c>
      <c r="M237" s="163">
        <f>+Assumptions!$L$54</f>
        <v>0.04</v>
      </c>
      <c r="N237" s="163">
        <f>+Assumptions!$L$54</f>
        <v>0.04</v>
      </c>
      <c r="O237" s="163">
        <f>+Assumptions!$L$54</f>
        <v>0.04</v>
      </c>
      <c r="P237" s="163">
        <f>+Assumptions!$L$54</f>
        <v>0.04</v>
      </c>
      <c r="Q237" s="163">
        <f>+Assumptions!$L$54</f>
        <v>0.04</v>
      </c>
      <c r="R237" s="163">
        <f>+Assumptions!$L$54</f>
        <v>0.04</v>
      </c>
      <c r="S237" s="163">
        <f>+Assumptions!$L$54</f>
        <v>0.04</v>
      </c>
      <c r="T237" s="163">
        <f>+Assumptions!$L$54</f>
        <v>0.04</v>
      </c>
      <c r="U237" s="163">
        <f>+Assumptions!$L$54</f>
        <v>0.04</v>
      </c>
      <c r="V237" s="163">
        <f>+Assumptions!$L$54</f>
        <v>0.04</v>
      </c>
      <c r="W237" s="163">
        <f>+Assumptions!$L$54</f>
        <v>0.04</v>
      </c>
      <c r="X237" s="163">
        <f>+Assumptions!$L$54</f>
        <v>0.04</v>
      </c>
      <c r="Y237" s="163">
        <f>+Assumptions!$L$54</f>
        <v>0.04</v>
      </c>
      <c r="Z237" s="163">
        <f>+Assumptions!$L$54</f>
        <v>0.04</v>
      </c>
      <c r="AA237" s="163">
        <f>+Assumptions!$L$54</f>
        <v>0.04</v>
      </c>
      <c r="AB237" s="163">
        <f>+Assumptions!$L$54</f>
        <v>0.04</v>
      </c>
      <c r="AC237" s="163">
        <f>+Assumptions!$L$54</f>
        <v>0.04</v>
      </c>
      <c r="AD237" s="163">
        <f>+Assumptions!$L$54</f>
        <v>0.04</v>
      </c>
      <c r="AE237" s="163">
        <f>+Assumptions!$L$54</f>
        <v>0.04</v>
      </c>
      <c r="AF237" s="163">
        <f>+Assumptions!$L$54</f>
        <v>0.04</v>
      </c>
      <c r="AG237" s="163">
        <f>+Assumptions!$L$54</f>
        <v>0.04</v>
      </c>
      <c r="AH237" s="163">
        <f>+Assumptions!$L$54</f>
        <v>0.04</v>
      </c>
      <c r="AI237" s="163">
        <f>+Assumptions!$L$54</f>
        <v>0.04</v>
      </c>
      <c r="AJ237" s="163">
        <f>+Assumptions!$L$54</f>
        <v>0.04</v>
      </c>
      <c r="AK237" s="163">
        <f>+Assumptions!$L$54</f>
        <v>0.04</v>
      </c>
      <c r="AL237" s="163">
        <f>+Assumptions!$L$54</f>
        <v>0.04</v>
      </c>
      <c r="AM237" s="163">
        <f>+Assumptions!$L$54</f>
        <v>0.04</v>
      </c>
      <c r="AN237" s="163">
        <f>+Assumptions!$L$54</f>
        <v>0.04</v>
      </c>
      <c r="AO237" s="163">
        <f>+Assumptions!$L$54</f>
        <v>0.04</v>
      </c>
      <c r="AP237" s="163">
        <f>+Assumptions!$L$54</f>
        <v>0.04</v>
      </c>
      <c r="AQ237" s="163">
        <f>+Assumptions!$L$54</f>
        <v>0.04</v>
      </c>
      <c r="AR237" s="163">
        <f>+Assumptions!$L$54</f>
        <v>0.04</v>
      </c>
      <c r="AS237" s="163">
        <f>+Assumptions!$L$54</f>
        <v>0.04</v>
      </c>
      <c r="AT237" s="163">
        <f>+Assumptions!$L$54</f>
        <v>0.04</v>
      </c>
      <c r="AU237" s="163">
        <f>+Assumptions!$L$54</f>
        <v>0.04</v>
      </c>
      <c r="AV237" s="163">
        <f>+Assumptions!$L$54</f>
        <v>0.04</v>
      </c>
      <c r="AW237" s="163">
        <f>+Assumptions!$L$54</f>
        <v>0.04</v>
      </c>
      <c r="AX237" s="163">
        <f>+Assumptions!$L$54</f>
        <v>0.04</v>
      </c>
      <c r="AY237" s="163">
        <f>+Assumptions!$L$54</f>
        <v>0.04</v>
      </c>
      <c r="AZ237" s="163">
        <f>+Assumptions!$L$54</f>
        <v>0.04</v>
      </c>
      <c r="BA237" s="163">
        <f>+Assumptions!$L$54</f>
        <v>0.04</v>
      </c>
      <c r="BB237" s="163">
        <f>+Assumptions!$L$54</f>
        <v>0.04</v>
      </c>
      <c r="BC237" s="163">
        <f>+Assumptions!$L$54</f>
        <v>0.04</v>
      </c>
      <c r="BD237" s="163">
        <f>+Assumptions!$L$54</f>
        <v>0.04</v>
      </c>
      <c r="BE237" s="163">
        <f>+Assumptions!$L$54</f>
        <v>0.04</v>
      </c>
      <c r="BF237" s="163">
        <f>+Assumptions!$L$54</f>
        <v>0.04</v>
      </c>
      <c r="BG237" s="163">
        <f>+Assumptions!$L$54</f>
        <v>0.04</v>
      </c>
      <c r="BH237" s="163">
        <f>+Assumptions!$L$54</f>
        <v>0.04</v>
      </c>
      <c r="BI237" s="163">
        <f>+Assumptions!$L$54</f>
        <v>0.04</v>
      </c>
      <c r="BJ237" s="163">
        <f>+Assumptions!$L$54</f>
        <v>0.04</v>
      </c>
      <c r="BK237" s="163">
        <f>+Assumptions!$L$54</f>
        <v>0.04</v>
      </c>
      <c r="BL237" s="163">
        <f>+Assumptions!$L$54</f>
        <v>0.04</v>
      </c>
      <c r="BM237" s="163">
        <f>+Assumptions!$L$54</f>
        <v>0.04</v>
      </c>
      <c r="BN237" s="163">
        <f>+Assumptions!$L$54</f>
        <v>0.04</v>
      </c>
    </row>
    <row r="238" ht="14.25" customHeight="1">
      <c r="C238" s="13" t="s">
        <v>265</v>
      </c>
      <c r="G238" s="43">
        <f t="shared" ref="G238:BN238" si="196">+G236*G237</f>
        <v>40</v>
      </c>
      <c r="H238" s="43">
        <f t="shared" si="196"/>
        <v>40</v>
      </c>
      <c r="I238" s="43">
        <f t="shared" si="196"/>
        <v>40</v>
      </c>
      <c r="J238" s="43">
        <f t="shared" si="196"/>
        <v>80</v>
      </c>
      <c r="K238" s="43">
        <f t="shared" si="196"/>
        <v>80</v>
      </c>
      <c r="L238" s="43">
        <f t="shared" si="196"/>
        <v>80</v>
      </c>
      <c r="M238" s="43">
        <f t="shared" si="196"/>
        <v>120</v>
      </c>
      <c r="N238" s="43">
        <f t="shared" si="196"/>
        <v>120</v>
      </c>
      <c r="O238" s="43">
        <f t="shared" si="196"/>
        <v>120</v>
      </c>
      <c r="P238" s="43">
        <f t="shared" si="196"/>
        <v>160</v>
      </c>
      <c r="Q238" s="43">
        <f t="shared" si="196"/>
        <v>160</v>
      </c>
      <c r="R238" s="43">
        <f t="shared" si="196"/>
        <v>200</v>
      </c>
      <c r="S238" s="43">
        <f t="shared" si="196"/>
        <v>200</v>
      </c>
      <c r="T238" s="43">
        <f t="shared" si="196"/>
        <v>240</v>
      </c>
      <c r="U238" s="43">
        <f t="shared" si="196"/>
        <v>240</v>
      </c>
      <c r="V238" s="43">
        <f t="shared" si="196"/>
        <v>280</v>
      </c>
      <c r="W238" s="43">
        <f t="shared" si="196"/>
        <v>280</v>
      </c>
      <c r="X238" s="43">
        <f t="shared" si="196"/>
        <v>320</v>
      </c>
      <c r="Y238" s="43">
        <f t="shared" si="196"/>
        <v>320</v>
      </c>
      <c r="Z238" s="43">
        <f t="shared" si="196"/>
        <v>360</v>
      </c>
      <c r="AA238" s="43">
        <f t="shared" si="196"/>
        <v>360</v>
      </c>
      <c r="AB238" s="43">
        <f t="shared" si="196"/>
        <v>400</v>
      </c>
      <c r="AC238" s="43">
        <f t="shared" si="196"/>
        <v>400</v>
      </c>
      <c r="AD238" s="43">
        <f t="shared" si="196"/>
        <v>440</v>
      </c>
      <c r="AE238" s="43">
        <f t="shared" si="196"/>
        <v>440</v>
      </c>
      <c r="AF238" s="43">
        <f t="shared" si="196"/>
        <v>480</v>
      </c>
      <c r="AG238" s="43">
        <f t="shared" si="196"/>
        <v>480</v>
      </c>
      <c r="AH238" s="43">
        <f t="shared" si="196"/>
        <v>520</v>
      </c>
      <c r="AI238" s="43">
        <f t="shared" si="196"/>
        <v>520</v>
      </c>
      <c r="AJ238" s="43">
        <f t="shared" si="196"/>
        <v>560</v>
      </c>
      <c r="AK238" s="43">
        <f t="shared" si="196"/>
        <v>560</v>
      </c>
      <c r="AL238" s="43">
        <f t="shared" si="196"/>
        <v>600</v>
      </c>
      <c r="AM238" s="43">
        <f t="shared" si="196"/>
        <v>600</v>
      </c>
      <c r="AN238" s="43">
        <f t="shared" si="196"/>
        <v>640</v>
      </c>
      <c r="AO238" s="43">
        <f t="shared" si="196"/>
        <v>640</v>
      </c>
      <c r="AP238" s="43">
        <f t="shared" si="196"/>
        <v>680</v>
      </c>
      <c r="AQ238" s="43">
        <f t="shared" si="196"/>
        <v>680</v>
      </c>
      <c r="AR238" s="43">
        <f t="shared" si="196"/>
        <v>720</v>
      </c>
      <c r="AS238" s="43">
        <f t="shared" si="196"/>
        <v>720</v>
      </c>
      <c r="AT238" s="43">
        <f t="shared" si="196"/>
        <v>760</v>
      </c>
      <c r="AU238" s="43">
        <f t="shared" si="196"/>
        <v>760</v>
      </c>
      <c r="AV238" s="43">
        <f t="shared" si="196"/>
        <v>800</v>
      </c>
      <c r="AW238" s="43">
        <f t="shared" si="196"/>
        <v>800</v>
      </c>
      <c r="AX238" s="43">
        <f t="shared" si="196"/>
        <v>840</v>
      </c>
      <c r="AY238" s="43">
        <f t="shared" si="196"/>
        <v>840</v>
      </c>
      <c r="AZ238" s="43">
        <f t="shared" si="196"/>
        <v>880</v>
      </c>
      <c r="BA238" s="43">
        <f t="shared" si="196"/>
        <v>880</v>
      </c>
      <c r="BB238" s="43">
        <f t="shared" si="196"/>
        <v>920</v>
      </c>
      <c r="BC238" s="43">
        <f t="shared" si="196"/>
        <v>920</v>
      </c>
      <c r="BD238" s="43">
        <f t="shared" si="196"/>
        <v>960</v>
      </c>
      <c r="BE238" s="43">
        <f t="shared" si="196"/>
        <v>960</v>
      </c>
      <c r="BF238" s="43">
        <f t="shared" si="196"/>
        <v>1000</v>
      </c>
      <c r="BG238" s="43">
        <f t="shared" si="196"/>
        <v>1000</v>
      </c>
      <c r="BH238" s="43">
        <f t="shared" si="196"/>
        <v>1040</v>
      </c>
      <c r="BI238" s="43">
        <f t="shared" si="196"/>
        <v>1040</v>
      </c>
      <c r="BJ238" s="43">
        <f t="shared" si="196"/>
        <v>1080</v>
      </c>
      <c r="BK238" s="43">
        <f t="shared" si="196"/>
        <v>1080</v>
      </c>
      <c r="BL238" s="43">
        <f t="shared" si="196"/>
        <v>1120</v>
      </c>
      <c r="BM238" s="43">
        <f t="shared" si="196"/>
        <v>1120</v>
      </c>
      <c r="BN238" s="43">
        <f t="shared" si="196"/>
        <v>1160</v>
      </c>
    </row>
    <row r="239" ht="14.25" customHeight="1">
      <c r="C239" s="13" t="s">
        <v>327</v>
      </c>
      <c r="G239" s="163">
        <f>+Assumptions!$I$55</f>
        <v>0.5</v>
      </c>
      <c r="H239" s="163">
        <f>+Assumptions!$I$55</f>
        <v>0.5</v>
      </c>
      <c r="I239" s="163">
        <f>+Assumptions!$I$55</f>
        <v>0.5</v>
      </c>
      <c r="J239" s="163">
        <f>+Assumptions!$I$55</f>
        <v>0.5</v>
      </c>
      <c r="K239" s="163">
        <f>+Assumptions!$I$55</f>
        <v>0.5</v>
      </c>
      <c r="L239" s="163">
        <f>+Assumptions!$I$55</f>
        <v>0.5</v>
      </c>
      <c r="M239" s="163">
        <f>+Assumptions!$I$55</f>
        <v>0.5</v>
      </c>
      <c r="N239" s="163">
        <f>+Assumptions!$I$55</f>
        <v>0.5</v>
      </c>
      <c r="O239" s="163">
        <f>+Assumptions!$I$55</f>
        <v>0.5</v>
      </c>
      <c r="P239" s="163">
        <f>+Assumptions!$I$55</f>
        <v>0.5</v>
      </c>
      <c r="Q239" s="163">
        <f>+Assumptions!$I$55</f>
        <v>0.5</v>
      </c>
      <c r="R239" s="163">
        <f>+Assumptions!$I$55</f>
        <v>0.5</v>
      </c>
      <c r="S239" s="163">
        <f>+Assumptions!$I$55</f>
        <v>0.5</v>
      </c>
      <c r="T239" s="163">
        <f>+Assumptions!$I$55</f>
        <v>0.5</v>
      </c>
      <c r="U239" s="163">
        <f>+Assumptions!$I$55</f>
        <v>0.5</v>
      </c>
      <c r="V239" s="163">
        <f>+Assumptions!$I$55</f>
        <v>0.5</v>
      </c>
      <c r="W239" s="163">
        <f>+Assumptions!$I$55</f>
        <v>0.5</v>
      </c>
      <c r="X239" s="163">
        <f>+Assumptions!$I$55</f>
        <v>0.5</v>
      </c>
      <c r="Y239" s="163">
        <f>+Assumptions!$I$55</f>
        <v>0.5</v>
      </c>
      <c r="Z239" s="163">
        <f>+Assumptions!$I$55</f>
        <v>0.5</v>
      </c>
      <c r="AA239" s="163">
        <f>+Assumptions!$I$55</f>
        <v>0.5</v>
      </c>
      <c r="AB239" s="163">
        <f>+Assumptions!$I$55</f>
        <v>0.5</v>
      </c>
      <c r="AC239" s="163">
        <f>+Assumptions!$I$55</f>
        <v>0.5</v>
      </c>
      <c r="AD239" s="163">
        <f>+Assumptions!$I$55</f>
        <v>0.5</v>
      </c>
      <c r="AE239" s="163">
        <f>+Assumptions!$I$55</f>
        <v>0.5</v>
      </c>
      <c r="AF239" s="163">
        <f>+Assumptions!$I$55</f>
        <v>0.5</v>
      </c>
      <c r="AG239" s="163">
        <f>+Assumptions!$I$55</f>
        <v>0.5</v>
      </c>
      <c r="AH239" s="163">
        <f>+Assumptions!$I$55</f>
        <v>0.5</v>
      </c>
      <c r="AI239" s="163">
        <f>+Assumptions!$I$55</f>
        <v>0.5</v>
      </c>
      <c r="AJ239" s="163">
        <f>+Assumptions!$I$55</f>
        <v>0.5</v>
      </c>
      <c r="AK239" s="163">
        <f>+Assumptions!$I$55</f>
        <v>0.5</v>
      </c>
      <c r="AL239" s="163">
        <f>+Assumptions!$I$55</f>
        <v>0.5</v>
      </c>
      <c r="AM239" s="163">
        <f>+Assumptions!$I$55</f>
        <v>0.5</v>
      </c>
      <c r="AN239" s="163">
        <f>+Assumptions!$I$55</f>
        <v>0.5</v>
      </c>
      <c r="AO239" s="163">
        <f>+Assumptions!$I$55</f>
        <v>0.5</v>
      </c>
      <c r="AP239" s="163">
        <f>+Assumptions!$I$55</f>
        <v>0.5</v>
      </c>
      <c r="AQ239" s="163">
        <f>+Assumptions!$I$55</f>
        <v>0.5</v>
      </c>
      <c r="AR239" s="163">
        <f>+Assumptions!$I$55</f>
        <v>0.5</v>
      </c>
      <c r="AS239" s="163">
        <f>+Assumptions!$I$55</f>
        <v>0.5</v>
      </c>
      <c r="AT239" s="163">
        <f>+Assumptions!$I$55</f>
        <v>0.5</v>
      </c>
      <c r="AU239" s="163">
        <f>+Assumptions!$I$55</f>
        <v>0.5</v>
      </c>
      <c r="AV239" s="163">
        <f>+Assumptions!$I$55</f>
        <v>0.5</v>
      </c>
      <c r="AW239" s="163">
        <f>+Assumptions!$I$55</f>
        <v>0.5</v>
      </c>
      <c r="AX239" s="163">
        <f>+Assumptions!$I$55</f>
        <v>0.5</v>
      </c>
      <c r="AY239" s="163">
        <f>+Assumptions!$I$55</f>
        <v>0.5</v>
      </c>
      <c r="AZ239" s="163">
        <f>+Assumptions!$I$55</f>
        <v>0.5</v>
      </c>
      <c r="BA239" s="163">
        <f>+Assumptions!$I$55</f>
        <v>0.5</v>
      </c>
      <c r="BB239" s="163">
        <f>+Assumptions!$I$55</f>
        <v>0.5</v>
      </c>
      <c r="BC239" s="163">
        <f>+Assumptions!$I$55</f>
        <v>0.5</v>
      </c>
      <c r="BD239" s="163">
        <f>+Assumptions!$I$55</f>
        <v>0.5</v>
      </c>
      <c r="BE239" s="163">
        <f>+Assumptions!$I$55</f>
        <v>0.5</v>
      </c>
      <c r="BF239" s="163">
        <f>+Assumptions!$I$55</f>
        <v>0.5</v>
      </c>
      <c r="BG239" s="163">
        <f>+Assumptions!$I$55</f>
        <v>0.5</v>
      </c>
      <c r="BH239" s="163">
        <f>+Assumptions!$I$55</f>
        <v>0.5</v>
      </c>
      <c r="BI239" s="163">
        <f>+Assumptions!$I$55</f>
        <v>0.5</v>
      </c>
      <c r="BJ239" s="163">
        <f>+Assumptions!$I$55</f>
        <v>0.5</v>
      </c>
      <c r="BK239" s="163">
        <f>+Assumptions!$I$55</f>
        <v>0.5</v>
      </c>
      <c r="BL239" s="163">
        <f>+Assumptions!$I$55</f>
        <v>0.5</v>
      </c>
      <c r="BM239" s="163">
        <f>+Assumptions!$I$55</f>
        <v>0.5</v>
      </c>
      <c r="BN239" s="163">
        <f>+Assumptions!$I$55</f>
        <v>0.5</v>
      </c>
    </row>
    <row r="240" ht="14.25" customHeight="1">
      <c r="C240" s="13" t="s">
        <v>328</v>
      </c>
      <c r="G240" s="30">
        <f t="shared" ref="G240:BN240" si="197">+G238*G239</f>
        <v>20</v>
      </c>
      <c r="H240" s="30">
        <f t="shared" si="197"/>
        <v>20</v>
      </c>
      <c r="I240" s="30">
        <f t="shared" si="197"/>
        <v>20</v>
      </c>
      <c r="J240" s="30">
        <f t="shared" si="197"/>
        <v>40</v>
      </c>
      <c r="K240" s="30">
        <f t="shared" si="197"/>
        <v>40</v>
      </c>
      <c r="L240" s="30">
        <f t="shared" si="197"/>
        <v>40</v>
      </c>
      <c r="M240" s="30">
        <f t="shared" si="197"/>
        <v>60</v>
      </c>
      <c r="N240" s="30">
        <f t="shared" si="197"/>
        <v>60</v>
      </c>
      <c r="O240" s="30">
        <f t="shared" si="197"/>
        <v>60</v>
      </c>
      <c r="P240" s="30">
        <f t="shared" si="197"/>
        <v>80</v>
      </c>
      <c r="Q240" s="30">
        <f t="shared" si="197"/>
        <v>80</v>
      </c>
      <c r="R240" s="30">
        <f t="shared" si="197"/>
        <v>100</v>
      </c>
      <c r="S240" s="30">
        <f t="shared" si="197"/>
        <v>100</v>
      </c>
      <c r="T240" s="30">
        <f t="shared" si="197"/>
        <v>120</v>
      </c>
      <c r="U240" s="30">
        <f t="shared" si="197"/>
        <v>120</v>
      </c>
      <c r="V240" s="30">
        <f t="shared" si="197"/>
        <v>140</v>
      </c>
      <c r="W240" s="30">
        <f t="shared" si="197"/>
        <v>140</v>
      </c>
      <c r="X240" s="30">
        <f t="shared" si="197"/>
        <v>160</v>
      </c>
      <c r="Y240" s="30">
        <f t="shared" si="197"/>
        <v>160</v>
      </c>
      <c r="Z240" s="30">
        <f t="shared" si="197"/>
        <v>180</v>
      </c>
      <c r="AA240" s="30">
        <f t="shared" si="197"/>
        <v>180</v>
      </c>
      <c r="AB240" s="30">
        <f t="shared" si="197"/>
        <v>200</v>
      </c>
      <c r="AC240" s="30">
        <f t="shared" si="197"/>
        <v>200</v>
      </c>
      <c r="AD240" s="30">
        <f t="shared" si="197"/>
        <v>220</v>
      </c>
      <c r="AE240" s="30">
        <f t="shared" si="197"/>
        <v>220</v>
      </c>
      <c r="AF240" s="30">
        <f t="shared" si="197"/>
        <v>240</v>
      </c>
      <c r="AG240" s="30">
        <f t="shared" si="197"/>
        <v>240</v>
      </c>
      <c r="AH240" s="30">
        <f t="shared" si="197"/>
        <v>260</v>
      </c>
      <c r="AI240" s="30">
        <f t="shared" si="197"/>
        <v>260</v>
      </c>
      <c r="AJ240" s="30">
        <f t="shared" si="197"/>
        <v>280</v>
      </c>
      <c r="AK240" s="30">
        <f t="shared" si="197"/>
        <v>280</v>
      </c>
      <c r="AL240" s="30">
        <f t="shared" si="197"/>
        <v>300</v>
      </c>
      <c r="AM240" s="30">
        <f t="shared" si="197"/>
        <v>300</v>
      </c>
      <c r="AN240" s="30">
        <f t="shared" si="197"/>
        <v>320</v>
      </c>
      <c r="AO240" s="30">
        <f t="shared" si="197"/>
        <v>320</v>
      </c>
      <c r="AP240" s="30">
        <f t="shared" si="197"/>
        <v>340</v>
      </c>
      <c r="AQ240" s="30">
        <f t="shared" si="197"/>
        <v>340</v>
      </c>
      <c r="AR240" s="30">
        <f t="shared" si="197"/>
        <v>360</v>
      </c>
      <c r="AS240" s="30">
        <f t="shared" si="197"/>
        <v>360</v>
      </c>
      <c r="AT240" s="30">
        <f t="shared" si="197"/>
        <v>380</v>
      </c>
      <c r="AU240" s="30">
        <f t="shared" si="197"/>
        <v>380</v>
      </c>
      <c r="AV240" s="30">
        <f t="shared" si="197"/>
        <v>400</v>
      </c>
      <c r="AW240" s="30">
        <f t="shared" si="197"/>
        <v>400</v>
      </c>
      <c r="AX240" s="30">
        <f t="shared" si="197"/>
        <v>420</v>
      </c>
      <c r="AY240" s="30">
        <f t="shared" si="197"/>
        <v>420</v>
      </c>
      <c r="AZ240" s="30">
        <f t="shared" si="197"/>
        <v>440</v>
      </c>
      <c r="BA240" s="30">
        <f t="shared" si="197"/>
        <v>440</v>
      </c>
      <c r="BB240" s="30">
        <f t="shared" si="197"/>
        <v>460</v>
      </c>
      <c r="BC240" s="30">
        <f t="shared" si="197"/>
        <v>460</v>
      </c>
      <c r="BD240" s="30">
        <f t="shared" si="197"/>
        <v>480</v>
      </c>
      <c r="BE240" s="30">
        <f t="shared" si="197"/>
        <v>480</v>
      </c>
      <c r="BF240" s="30">
        <f t="shared" si="197"/>
        <v>500</v>
      </c>
      <c r="BG240" s="30">
        <f t="shared" si="197"/>
        <v>500</v>
      </c>
      <c r="BH240" s="30">
        <f t="shared" si="197"/>
        <v>520</v>
      </c>
      <c r="BI240" s="30">
        <f t="shared" si="197"/>
        <v>520</v>
      </c>
      <c r="BJ240" s="30">
        <f t="shared" si="197"/>
        <v>540</v>
      </c>
      <c r="BK240" s="30">
        <f t="shared" si="197"/>
        <v>540</v>
      </c>
      <c r="BL240" s="30">
        <f t="shared" si="197"/>
        <v>560</v>
      </c>
      <c r="BM240" s="30">
        <f t="shared" si="197"/>
        <v>560</v>
      </c>
      <c r="BN240" s="30">
        <f t="shared" si="197"/>
        <v>580</v>
      </c>
    </row>
    <row r="241" ht="14.25" customHeight="1">
      <c r="C241" s="13" t="s">
        <v>329</v>
      </c>
      <c r="G241" s="163">
        <f>+Assumptions!$L$56</f>
        <v>0.15</v>
      </c>
      <c r="H241" s="163">
        <f>+Assumptions!$L$56</f>
        <v>0.15</v>
      </c>
      <c r="I241" s="163">
        <f>+Assumptions!$L$56</f>
        <v>0.15</v>
      </c>
      <c r="J241" s="163">
        <f>+Assumptions!$L$56</f>
        <v>0.15</v>
      </c>
      <c r="K241" s="163">
        <f>+Assumptions!$L$56</f>
        <v>0.15</v>
      </c>
      <c r="L241" s="163">
        <f>+Assumptions!$L$56</f>
        <v>0.15</v>
      </c>
      <c r="M241" s="163">
        <f>+Assumptions!$L$56</f>
        <v>0.15</v>
      </c>
      <c r="N241" s="163">
        <f>+Assumptions!$L$56</f>
        <v>0.15</v>
      </c>
      <c r="O241" s="163">
        <f>+Assumptions!$L$56</f>
        <v>0.15</v>
      </c>
      <c r="P241" s="163">
        <f>+Assumptions!$L$56</f>
        <v>0.15</v>
      </c>
      <c r="Q241" s="163">
        <f>+Assumptions!$L$56</f>
        <v>0.15</v>
      </c>
      <c r="R241" s="163">
        <f>+Assumptions!$L$56</f>
        <v>0.15</v>
      </c>
      <c r="S241" s="163">
        <f>+Assumptions!$L$56</f>
        <v>0.15</v>
      </c>
      <c r="T241" s="163">
        <f>+Assumptions!$L$56</f>
        <v>0.15</v>
      </c>
      <c r="U241" s="163">
        <f>+Assumptions!$L$56</f>
        <v>0.15</v>
      </c>
      <c r="V241" s="163">
        <f>+Assumptions!$L$56</f>
        <v>0.15</v>
      </c>
      <c r="W241" s="163">
        <f>+Assumptions!$L$56</f>
        <v>0.15</v>
      </c>
      <c r="X241" s="163">
        <f>+Assumptions!$L$56</f>
        <v>0.15</v>
      </c>
      <c r="Y241" s="163">
        <f>+Assumptions!$L$56</f>
        <v>0.15</v>
      </c>
      <c r="Z241" s="163">
        <f>+Assumptions!$L$56</f>
        <v>0.15</v>
      </c>
      <c r="AA241" s="163">
        <f>+Assumptions!$L$56</f>
        <v>0.15</v>
      </c>
      <c r="AB241" s="163">
        <f>+Assumptions!$L$56</f>
        <v>0.15</v>
      </c>
      <c r="AC241" s="163">
        <f>+Assumptions!$L$56</f>
        <v>0.15</v>
      </c>
      <c r="AD241" s="163">
        <f>+Assumptions!$L$56</f>
        <v>0.15</v>
      </c>
      <c r="AE241" s="163">
        <f>+Assumptions!$L$56</f>
        <v>0.15</v>
      </c>
      <c r="AF241" s="163">
        <f>+Assumptions!$L$56</f>
        <v>0.15</v>
      </c>
      <c r="AG241" s="163">
        <f>+Assumptions!$L$56</f>
        <v>0.15</v>
      </c>
      <c r="AH241" s="163">
        <f>+Assumptions!$L$56</f>
        <v>0.15</v>
      </c>
      <c r="AI241" s="163">
        <f>+Assumptions!$L$56</f>
        <v>0.15</v>
      </c>
      <c r="AJ241" s="163">
        <f>+Assumptions!$L$56</f>
        <v>0.15</v>
      </c>
      <c r="AK241" s="163">
        <f>+Assumptions!$L$56</f>
        <v>0.15</v>
      </c>
      <c r="AL241" s="163">
        <f>+Assumptions!$L$56</f>
        <v>0.15</v>
      </c>
      <c r="AM241" s="163">
        <f>+Assumptions!$L$56</f>
        <v>0.15</v>
      </c>
      <c r="AN241" s="163">
        <f>+Assumptions!$L$56</f>
        <v>0.15</v>
      </c>
      <c r="AO241" s="163">
        <f>+Assumptions!$L$56</f>
        <v>0.15</v>
      </c>
      <c r="AP241" s="163">
        <f>+Assumptions!$L$56</f>
        <v>0.15</v>
      </c>
      <c r="AQ241" s="163">
        <f>+Assumptions!$L$56</f>
        <v>0.15</v>
      </c>
      <c r="AR241" s="163">
        <f>+Assumptions!$L$56</f>
        <v>0.15</v>
      </c>
      <c r="AS241" s="163">
        <f>+Assumptions!$L$56</f>
        <v>0.15</v>
      </c>
      <c r="AT241" s="163">
        <f>+Assumptions!$L$56</f>
        <v>0.15</v>
      </c>
      <c r="AU241" s="163">
        <f>+Assumptions!$L$56</f>
        <v>0.15</v>
      </c>
      <c r="AV241" s="163">
        <f>+Assumptions!$L$56</f>
        <v>0.15</v>
      </c>
      <c r="AW241" s="163">
        <f>+Assumptions!$L$56</f>
        <v>0.15</v>
      </c>
      <c r="AX241" s="163">
        <f>+Assumptions!$L$56</f>
        <v>0.15</v>
      </c>
      <c r="AY241" s="163">
        <f>+Assumptions!$L$56</f>
        <v>0.15</v>
      </c>
      <c r="AZ241" s="163">
        <f>+Assumptions!$L$56</f>
        <v>0.15</v>
      </c>
      <c r="BA241" s="163">
        <f>+Assumptions!$L$56</f>
        <v>0.15</v>
      </c>
      <c r="BB241" s="163">
        <f>+Assumptions!$L$56</f>
        <v>0.15</v>
      </c>
      <c r="BC241" s="163">
        <f>+Assumptions!$L$56</f>
        <v>0.15</v>
      </c>
      <c r="BD241" s="163">
        <f>+Assumptions!$L$56</f>
        <v>0.15</v>
      </c>
      <c r="BE241" s="163">
        <f>+Assumptions!$L$56</f>
        <v>0.15</v>
      </c>
      <c r="BF241" s="163">
        <f>+Assumptions!$L$56</f>
        <v>0.15</v>
      </c>
      <c r="BG241" s="163">
        <f>+Assumptions!$L$56</f>
        <v>0.15</v>
      </c>
      <c r="BH241" s="163">
        <f>+Assumptions!$L$56</f>
        <v>0.15</v>
      </c>
      <c r="BI241" s="163">
        <f>+Assumptions!$L$56</f>
        <v>0.15</v>
      </c>
      <c r="BJ241" s="163">
        <f>+Assumptions!$L$56</f>
        <v>0.15</v>
      </c>
      <c r="BK241" s="163">
        <f>+Assumptions!$L$56</f>
        <v>0.15</v>
      </c>
      <c r="BL241" s="163">
        <f>+Assumptions!$L$56</f>
        <v>0.15</v>
      </c>
      <c r="BM241" s="163">
        <f>+Assumptions!$L$56</f>
        <v>0.15</v>
      </c>
      <c r="BN241" s="163">
        <f>+Assumptions!$L$56</f>
        <v>0.15</v>
      </c>
    </row>
    <row r="242" ht="14.25" customHeight="1">
      <c r="C242" s="13" t="s">
        <v>330</v>
      </c>
      <c r="G242" s="194"/>
      <c r="H242" s="43">
        <f t="shared" ref="H242:BN242" si="198">+G240*G241</f>
        <v>3</v>
      </c>
      <c r="I242" s="43">
        <f t="shared" si="198"/>
        <v>3</v>
      </c>
      <c r="J242" s="43">
        <f t="shared" si="198"/>
        <v>3</v>
      </c>
      <c r="K242" s="43">
        <f t="shared" si="198"/>
        <v>6</v>
      </c>
      <c r="L242" s="43">
        <f t="shared" si="198"/>
        <v>6</v>
      </c>
      <c r="M242" s="43">
        <f t="shared" si="198"/>
        <v>6</v>
      </c>
      <c r="N242" s="43">
        <f t="shared" si="198"/>
        <v>9</v>
      </c>
      <c r="O242" s="43">
        <f t="shared" si="198"/>
        <v>9</v>
      </c>
      <c r="P242" s="43">
        <f t="shared" si="198"/>
        <v>9</v>
      </c>
      <c r="Q242" s="43">
        <f t="shared" si="198"/>
        <v>12</v>
      </c>
      <c r="R242" s="43">
        <f t="shared" si="198"/>
        <v>12</v>
      </c>
      <c r="S242" s="43">
        <f t="shared" si="198"/>
        <v>15</v>
      </c>
      <c r="T242" s="43">
        <f t="shared" si="198"/>
        <v>15</v>
      </c>
      <c r="U242" s="43">
        <f t="shared" si="198"/>
        <v>18</v>
      </c>
      <c r="V242" s="43">
        <f t="shared" si="198"/>
        <v>18</v>
      </c>
      <c r="W242" s="43">
        <f t="shared" si="198"/>
        <v>21</v>
      </c>
      <c r="X242" s="43">
        <f t="shared" si="198"/>
        <v>21</v>
      </c>
      <c r="Y242" s="43">
        <f t="shared" si="198"/>
        <v>24</v>
      </c>
      <c r="Z242" s="43">
        <f t="shared" si="198"/>
        <v>24</v>
      </c>
      <c r="AA242" s="43">
        <f t="shared" si="198"/>
        <v>27</v>
      </c>
      <c r="AB242" s="43">
        <f t="shared" si="198"/>
        <v>27</v>
      </c>
      <c r="AC242" s="43">
        <f t="shared" si="198"/>
        <v>30</v>
      </c>
      <c r="AD242" s="43">
        <f t="shared" si="198"/>
        <v>30</v>
      </c>
      <c r="AE242" s="43">
        <f t="shared" si="198"/>
        <v>33</v>
      </c>
      <c r="AF242" s="43">
        <f t="shared" si="198"/>
        <v>33</v>
      </c>
      <c r="AG242" s="43">
        <f t="shared" si="198"/>
        <v>36</v>
      </c>
      <c r="AH242" s="43">
        <f t="shared" si="198"/>
        <v>36</v>
      </c>
      <c r="AI242" s="43">
        <f t="shared" si="198"/>
        <v>39</v>
      </c>
      <c r="AJ242" s="43">
        <f t="shared" si="198"/>
        <v>39</v>
      </c>
      <c r="AK242" s="43">
        <f t="shared" si="198"/>
        <v>42</v>
      </c>
      <c r="AL242" s="43">
        <f t="shared" si="198"/>
        <v>42</v>
      </c>
      <c r="AM242" s="43">
        <f t="shared" si="198"/>
        <v>45</v>
      </c>
      <c r="AN242" s="43">
        <f t="shared" si="198"/>
        <v>45</v>
      </c>
      <c r="AO242" s="43">
        <f t="shared" si="198"/>
        <v>48</v>
      </c>
      <c r="AP242" s="43">
        <f t="shared" si="198"/>
        <v>48</v>
      </c>
      <c r="AQ242" s="43">
        <f t="shared" si="198"/>
        <v>51</v>
      </c>
      <c r="AR242" s="43">
        <f t="shared" si="198"/>
        <v>51</v>
      </c>
      <c r="AS242" s="43">
        <f t="shared" si="198"/>
        <v>54</v>
      </c>
      <c r="AT242" s="43">
        <f t="shared" si="198"/>
        <v>54</v>
      </c>
      <c r="AU242" s="43">
        <f t="shared" si="198"/>
        <v>57</v>
      </c>
      <c r="AV242" s="43">
        <f t="shared" si="198"/>
        <v>57</v>
      </c>
      <c r="AW242" s="43">
        <f t="shared" si="198"/>
        <v>60</v>
      </c>
      <c r="AX242" s="43">
        <f t="shared" si="198"/>
        <v>60</v>
      </c>
      <c r="AY242" s="43">
        <f t="shared" si="198"/>
        <v>63</v>
      </c>
      <c r="AZ242" s="43">
        <f t="shared" si="198"/>
        <v>63</v>
      </c>
      <c r="BA242" s="43">
        <f t="shared" si="198"/>
        <v>66</v>
      </c>
      <c r="BB242" s="43">
        <f t="shared" si="198"/>
        <v>66</v>
      </c>
      <c r="BC242" s="43">
        <f t="shared" si="198"/>
        <v>69</v>
      </c>
      <c r="BD242" s="43">
        <f t="shared" si="198"/>
        <v>69</v>
      </c>
      <c r="BE242" s="43">
        <f t="shared" si="198"/>
        <v>72</v>
      </c>
      <c r="BF242" s="43">
        <f t="shared" si="198"/>
        <v>72</v>
      </c>
      <c r="BG242" s="43">
        <f t="shared" si="198"/>
        <v>75</v>
      </c>
      <c r="BH242" s="43">
        <f t="shared" si="198"/>
        <v>75</v>
      </c>
      <c r="BI242" s="43">
        <f t="shared" si="198"/>
        <v>78</v>
      </c>
      <c r="BJ242" s="43">
        <f t="shared" si="198"/>
        <v>78</v>
      </c>
      <c r="BK242" s="43">
        <f t="shared" si="198"/>
        <v>81</v>
      </c>
      <c r="BL242" s="43">
        <f t="shared" si="198"/>
        <v>81</v>
      </c>
      <c r="BM242" s="43">
        <f t="shared" si="198"/>
        <v>84</v>
      </c>
      <c r="BN242" s="43">
        <f t="shared" si="198"/>
        <v>84</v>
      </c>
    </row>
    <row r="243" ht="14.25" customHeight="1"/>
    <row r="244" ht="14.25" customHeight="1">
      <c r="C244" s="13" t="s">
        <v>306</v>
      </c>
      <c r="H244" s="43"/>
    </row>
    <row r="245" ht="14.25" customHeight="1">
      <c r="D245" s="13" t="str">
        <f>+Assumptions!E46</f>
        <v>Managing Menopause / Mansplaining Menopause</v>
      </c>
      <c r="G245" s="45">
        <f t="array" ref="G245">+INDEX(Assumptions!$L$81:$L$84,MATCH(Model!$D245,Assumptions!$E$81:$E$84))</f>
        <v>0.01</v>
      </c>
      <c r="H245" s="45">
        <f t="array" ref="H245">+INDEX(Assumptions!$L$81:$L$84,MATCH(Model!$D245,Assumptions!$E$81:$E$84))</f>
        <v>0.01</v>
      </c>
      <c r="I245" s="45">
        <f t="array" ref="I245">+INDEX(Assumptions!$L$81:$L$84,MATCH(Model!$D245,Assumptions!$E$81:$E$84))</f>
        <v>0.01</v>
      </c>
      <c r="J245" s="45">
        <f t="array" ref="J245">+INDEX(Assumptions!$L$81:$L$84,MATCH(Model!$D245,Assumptions!$E$81:$E$84))</f>
        <v>0.01</v>
      </c>
      <c r="K245" s="45">
        <f t="array" ref="K245">+INDEX(Assumptions!$L$81:$L$84,MATCH(Model!$D245,Assumptions!$E$81:$E$84))</f>
        <v>0.01</v>
      </c>
      <c r="L245" s="45">
        <f t="array" ref="L245">+INDEX(Assumptions!$L$81:$L$84,MATCH(Model!$D245,Assumptions!$E$81:$E$84))</f>
        <v>0.01</v>
      </c>
      <c r="M245" s="45">
        <f t="array" ref="M245">+INDEX(Assumptions!$L$81:$L$84,MATCH(Model!$D245,Assumptions!$E$81:$E$84))</f>
        <v>0.01</v>
      </c>
      <c r="N245" s="45">
        <f t="array" ref="N245">+INDEX(Assumptions!$L$81:$L$84,MATCH(Model!$D245,Assumptions!$E$81:$E$84))</f>
        <v>0.01</v>
      </c>
      <c r="O245" s="45">
        <f t="array" ref="O245">+INDEX(Assumptions!$L$81:$L$84,MATCH(Model!$D245,Assumptions!$E$81:$E$84))</f>
        <v>0.01</v>
      </c>
      <c r="P245" s="45">
        <f t="array" ref="P245">+INDEX(Assumptions!$L$81:$L$84,MATCH(Model!$D245,Assumptions!$E$81:$E$84))</f>
        <v>0.01</v>
      </c>
      <c r="Q245" s="45">
        <f t="array" ref="Q245">+INDEX(Assumptions!$L$81:$L$84,MATCH(Model!$D245,Assumptions!$E$81:$E$84))</f>
        <v>0.01</v>
      </c>
      <c r="R245" s="45">
        <f t="array" ref="R245">+INDEX(Assumptions!$L$81:$L$84,MATCH(Model!$D245,Assumptions!$E$81:$E$84))</f>
        <v>0.01</v>
      </c>
      <c r="S245" s="45">
        <f t="array" ref="S245">+INDEX(Assumptions!$L$81:$L$84,MATCH(Model!$D245,Assumptions!$E$81:$E$84))</f>
        <v>0.01</v>
      </c>
      <c r="T245" s="45">
        <f t="array" ref="T245">+INDEX(Assumptions!$L$81:$L$84,MATCH(Model!$D245,Assumptions!$E$81:$E$84))</f>
        <v>0.01</v>
      </c>
      <c r="U245" s="45">
        <f t="array" ref="U245">+INDEX(Assumptions!$L$81:$L$84,MATCH(Model!$D245,Assumptions!$E$81:$E$84))</f>
        <v>0.01</v>
      </c>
      <c r="V245" s="45">
        <f t="array" ref="V245">+INDEX(Assumptions!$L$81:$L$84,MATCH(Model!$D245,Assumptions!$E$81:$E$84))</f>
        <v>0.01</v>
      </c>
      <c r="W245" s="45">
        <f t="array" ref="W245">+INDEX(Assumptions!$L$81:$L$84,MATCH(Model!$D245,Assumptions!$E$81:$E$84))</f>
        <v>0.01</v>
      </c>
      <c r="X245" s="45">
        <f t="array" ref="X245">+INDEX(Assumptions!$L$81:$L$84,MATCH(Model!$D245,Assumptions!$E$81:$E$84))</f>
        <v>0.01</v>
      </c>
      <c r="Y245" s="45">
        <f t="array" ref="Y245">+INDEX(Assumptions!$L$81:$L$84,MATCH(Model!$D245,Assumptions!$E$81:$E$84))</f>
        <v>0.01</v>
      </c>
      <c r="Z245" s="45">
        <f t="array" ref="Z245">+INDEX(Assumptions!$L$81:$L$84,MATCH(Model!$D245,Assumptions!$E$81:$E$84))</f>
        <v>0.01</v>
      </c>
      <c r="AA245" s="45">
        <f t="array" ref="AA245">+INDEX(Assumptions!$L$81:$L$84,MATCH(Model!$D245,Assumptions!$E$81:$E$84))</f>
        <v>0.01</v>
      </c>
      <c r="AB245" s="45">
        <f t="array" ref="AB245">+INDEX(Assumptions!$L$81:$L$84,MATCH(Model!$D245,Assumptions!$E$81:$E$84))</f>
        <v>0.01</v>
      </c>
      <c r="AC245" s="45">
        <f t="array" ref="AC245">+INDEX(Assumptions!$L$81:$L$84,MATCH(Model!$D245,Assumptions!$E$81:$E$84))</f>
        <v>0.01</v>
      </c>
      <c r="AD245" s="45">
        <f t="array" ref="AD245">+INDEX(Assumptions!$L$81:$L$84,MATCH(Model!$D245,Assumptions!$E$81:$E$84))</f>
        <v>0.01</v>
      </c>
      <c r="AE245" s="45">
        <f t="array" ref="AE245">+INDEX(Assumptions!$L$81:$L$84,MATCH(Model!$D245,Assumptions!$E$81:$E$84))</f>
        <v>0.01</v>
      </c>
      <c r="AF245" s="45">
        <f t="array" ref="AF245">+INDEX(Assumptions!$L$81:$L$84,MATCH(Model!$D245,Assumptions!$E$81:$E$84))</f>
        <v>0.01</v>
      </c>
      <c r="AG245" s="45">
        <f t="array" ref="AG245">+INDEX(Assumptions!$L$81:$L$84,MATCH(Model!$D245,Assumptions!$E$81:$E$84))</f>
        <v>0.01</v>
      </c>
      <c r="AH245" s="45">
        <f t="array" ref="AH245">+INDEX(Assumptions!$L$81:$L$84,MATCH(Model!$D245,Assumptions!$E$81:$E$84))</f>
        <v>0.01</v>
      </c>
      <c r="AI245" s="45">
        <f t="array" ref="AI245">+INDEX(Assumptions!$L$81:$L$84,MATCH(Model!$D245,Assumptions!$E$81:$E$84))</f>
        <v>0.01</v>
      </c>
      <c r="AJ245" s="45">
        <f t="array" ref="AJ245">+INDEX(Assumptions!$L$81:$L$84,MATCH(Model!$D245,Assumptions!$E$81:$E$84))</f>
        <v>0.01</v>
      </c>
      <c r="AK245" s="45">
        <f t="array" ref="AK245">+INDEX(Assumptions!$L$81:$L$84,MATCH(Model!$D245,Assumptions!$E$81:$E$84))</f>
        <v>0.01</v>
      </c>
      <c r="AL245" s="45">
        <f t="array" ref="AL245">+INDEX(Assumptions!$L$81:$L$84,MATCH(Model!$D245,Assumptions!$E$81:$E$84))</f>
        <v>0.01</v>
      </c>
      <c r="AM245" s="45">
        <f t="array" ref="AM245">+INDEX(Assumptions!$L$81:$L$84,MATCH(Model!$D245,Assumptions!$E$81:$E$84))</f>
        <v>0.01</v>
      </c>
      <c r="AN245" s="45">
        <f t="array" ref="AN245">+INDEX(Assumptions!$L$81:$L$84,MATCH(Model!$D245,Assumptions!$E$81:$E$84))</f>
        <v>0.01</v>
      </c>
      <c r="AO245" s="45">
        <f t="array" ref="AO245">+INDEX(Assumptions!$L$81:$L$84,MATCH(Model!$D245,Assumptions!$E$81:$E$84))</f>
        <v>0.01</v>
      </c>
      <c r="AP245" s="45">
        <f t="array" ref="AP245">+INDEX(Assumptions!$L$81:$L$84,MATCH(Model!$D245,Assumptions!$E$81:$E$84))</f>
        <v>0.01</v>
      </c>
      <c r="AQ245" s="45">
        <f t="array" ref="AQ245">+INDEX(Assumptions!$L$81:$L$84,MATCH(Model!$D245,Assumptions!$E$81:$E$84))</f>
        <v>0.01</v>
      </c>
      <c r="AR245" s="45">
        <f t="array" ref="AR245">+INDEX(Assumptions!$L$81:$L$84,MATCH(Model!$D245,Assumptions!$E$81:$E$84))</f>
        <v>0.01</v>
      </c>
      <c r="AS245" s="45">
        <f t="array" ref="AS245">+INDEX(Assumptions!$L$81:$L$84,MATCH(Model!$D245,Assumptions!$E$81:$E$84))</f>
        <v>0.01</v>
      </c>
      <c r="AT245" s="45">
        <f t="array" ref="AT245">+INDEX(Assumptions!$L$81:$L$84,MATCH(Model!$D245,Assumptions!$E$81:$E$84))</f>
        <v>0.01</v>
      </c>
      <c r="AU245" s="45">
        <f t="array" ref="AU245">+INDEX(Assumptions!$L$81:$L$84,MATCH(Model!$D245,Assumptions!$E$81:$E$84))</f>
        <v>0.01</v>
      </c>
      <c r="AV245" s="45">
        <f t="array" ref="AV245">+INDEX(Assumptions!$L$81:$L$84,MATCH(Model!$D245,Assumptions!$E$81:$E$84))</f>
        <v>0.01</v>
      </c>
      <c r="AW245" s="45">
        <f t="array" ref="AW245">+INDEX(Assumptions!$L$81:$L$84,MATCH(Model!$D245,Assumptions!$E$81:$E$84))</f>
        <v>0.01</v>
      </c>
      <c r="AX245" s="45">
        <f t="array" ref="AX245">+INDEX(Assumptions!$L$81:$L$84,MATCH(Model!$D245,Assumptions!$E$81:$E$84))</f>
        <v>0.01</v>
      </c>
      <c r="AY245" s="45">
        <f t="array" ref="AY245">+INDEX(Assumptions!$L$81:$L$84,MATCH(Model!$D245,Assumptions!$E$81:$E$84))</f>
        <v>0.01</v>
      </c>
      <c r="AZ245" s="45">
        <f t="array" ref="AZ245">+INDEX(Assumptions!$L$81:$L$84,MATCH(Model!$D245,Assumptions!$E$81:$E$84))</f>
        <v>0.01</v>
      </c>
      <c r="BA245" s="45">
        <f t="array" ref="BA245">+INDEX(Assumptions!$L$81:$L$84,MATCH(Model!$D245,Assumptions!$E$81:$E$84))</f>
        <v>0.01</v>
      </c>
      <c r="BB245" s="45">
        <f t="array" ref="BB245">+INDEX(Assumptions!$L$81:$L$84,MATCH(Model!$D245,Assumptions!$E$81:$E$84))</f>
        <v>0.01</v>
      </c>
      <c r="BC245" s="45">
        <f t="array" ref="BC245">+INDEX(Assumptions!$L$81:$L$84,MATCH(Model!$D245,Assumptions!$E$81:$E$84))</f>
        <v>0.01</v>
      </c>
      <c r="BD245" s="45">
        <f t="array" ref="BD245">+INDEX(Assumptions!$L$81:$L$84,MATCH(Model!$D245,Assumptions!$E$81:$E$84))</f>
        <v>0.01</v>
      </c>
      <c r="BE245" s="45">
        <f t="array" ref="BE245">+INDEX(Assumptions!$L$81:$L$84,MATCH(Model!$D245,Assumptions!$E$81:$E$84))</f>
        <v>0.01</v>
      </c>
      <c r="BF245" s="45">
        <f t="array" ref="BF245">+INDEX(Assumptions!$L$81:$L$84,MATCH(Model!$D245,Assumptions!$E$81:$E$84))</f>
        <v>0.01</v>
      </c>
      <c r="BG245" s="45">
        <f t="array" ref="BG245">+INDEX(Assumptions!$L$81:$L$84,MATCH(Model!$D245,Assumptions!$E$81:$E$84))</f>
        <v>0.01</v>
      </c>
      <c r="BH245" s="45">
        <f t="array" ref="BH245">+INDEX(Assumptions!$L$81:$L$84,MATCH(Model!$D245,Assumptions!$E$81:$E$84))</f>
        <v>0.01</v>
      </c>
      <c r="BI245" s="45">
        <f t="array" ref="BI245">+INDEX(Assumptions!$L$81:$L$84,MATCH(Model!$D245,Assumptions!$E$81:$E$84))</f>
        <v>0.01</v>
      </c>
      <c r="BJ245" s="45">
        <f t="array" ref="BJ245">+INDEX(Assumptions!$L$81:$L$84,MATCH(Model!$D245,Assumptions!$E$81:$E$84))</f>
        <v>0.01</v>
      </c>
      <c r="BK245" s="45">
        <f t="array" ref="BK245">+INDEX(Assumptions!$L$81:$L$84,MATCH(Model!$D245,Assumptions!$E$81:$E$84))</f>
        <v>0.01</v>
      </c>
      <c r="BL245" s="45">
        <f t="array" ref="BL245">+INDEX(Assumptions!$L$81:$L$84,MATCH(Model!$D245,Assumptions!$E$81:$E$84))</f>
        <v>0.01</v>
      </c>
      <c r="BM245" s="45">
        <f t="array" ref="BM245">+INDEX(Assumptions!$L$81:$L$84,MATCH(Model!$D245,Assumptions!$E$81:$E$84))</f>
        <v>0.01</v>
      </c>
      <c r="BN245" s="45">
        <f t="array" ref="BN245">+INDEX(Assumptions!$L$81:$L$84,MATCH(Model!$D245,Assumptions!$E$81:$E$84))</f>
        <v>0.01</v>
      </c>
    </row>
    <row r="246" ht="14.25" customHeight="1">
      <c r="D246" s="13" t="s">
        <v>331</v>
      </c>
      <c r="G246" s="43">
        <f t="shared" ref="G246:BN246" si="199">+G242*G245</f>
        <v>0</v>
      </c>
      <c r="H246" s="43">
        <f t="shared" si="199"/>
        <v>0.03</v>
      </c>
      <c r="I246" s="43">
        <f t="shared" si="199"/>
        <v>0.03</v>
      </c>
      <c r="J246" s="43">
        <f t="shared" si="199"/>
        <v>0.03</v>
      </c>
      <c r="K246" s="43">
        <f t="shared" si="199"/>
        <v>0.06</v>
      </c>
      <c r="L246" s="43">
        <f t="shared" si="199"/>
        <v>0.06</v>
      </c>
      <c r="M246" s="43">
        <f t="shared" si="199"/>
        <v>0.06</v>
      </c>
      <c r="N246" s="43">
        <f t="shared" si="199"/>
        <v>0.09</v>
      </c>
      <c r="O246" s="43">
        <f t="shared" si="199"/>
        <v>0.09</v>
      </c>
      <c r="P246" s="43">
        <f t="shared" si="199"/>
        <v>0.09</v>
      </c>
      <c r="Q246" s="43">
        <f t="shared" si="199"/>
        <v>0.12</v>
      </c>
      <c r="R246" s="43">
        <f t="shared" si="199"/>
        <v>0.12</v>
      </c>
      <c r="S246" s="43">
        <f t="shared" si="199"/>
        <v>0.15</v>
      </c>
      <c r="T246" s="43">
        <f t="shared" si="199"/>
        <v>0.15</v>
      </c>
      <c r="U246" s="43">
        <f t="shared" si="199"/>
        <v>0.18</v>
      </c>
      <c r="V246" s="43">
        <f t="shared" si="199"/>
        <v>0.18</v>
      </c>
      <c r="W246" s="43">
        <f t="shared" si="199"/>
        <v>0.21</v>
      </c>
      <c r="X246" s="43">
        <f t="shared" si="199"/>
        <v>0.21</v>
      </c>
      <c r="Y246" s="43">
        <f t="shared" si="199"/>
        <v>0.24</v>
      </c>
      <c r="Z246" s="43">
        <f t="shared" si="199"/>
        <v>0.24</v>
      </c>
      <c r="AA246" s="43">
        <f t="shared" si="199"/>
        <v>0.27</v>
      </c>
      <c r="AB246" s="43">
        <f t="shared" si="199"/>
        <v>0.27</v>
      </c>
      <c r="AC246" s="43">
        <f t="shared" si="199"/>
        <v>0.3</v>
      </c>
      <c r="AD246" s="43">
        <f t="shared" si="199"/>
        <v>0.3</v>
      </c>
      <c r="AE246" s="43">
        <f t="shared" si="199"/>
        <v>0.33</v>
      </c>
      <c r="AF246" s="43">
        <f t="shared" si="199"/>
        <v>0.33</v>
      </c>
      <c r="AG246" s="43">
        <f t="shared" si="199"/>
        <v>0.36</v>
      </c>
      <c r="AH246" s="43">
        <f t="shared" si="199"/>
        <v>0.36</v>
      </c>
      <c r="AI246" s="43">
        <f t="shared" si="199"/>
        <v>0.39</v>
      </c>
      <c r="AJ246" s="43">
        <f t="shared" si="199"/>
        <v>0.39</v>
      </c>
      <c r="AK246" s="43">
        <f t="shared" si="199"/>
        <v>0.42</v>
      </c>
      <c r="AL246" s="43">
        <f t="shared" si="199"/>
        <v>0.42</v>
      </c>
      <c r="AM246" s="43">
        <f t="shared" si="199"/>
        <v>0.45</v>
      </c>
      <c r="AN246" s="43">
        <f t="shared" si="199"/>
        <v>0.45</v>
      </c>
      <c r="AO246" s="43">
        <f t="shared" si="199"/>
        <v>0.48</v>
      </c>
      <c r="AP246" s="43">
        <f t="shared" si="199"/>
        <v>0.48</v>
      </c>
      <c r="AQ246" s="43">
        <f t="shared" si="199"/>
        <v>0.51</v>
      </c>
      <c r="AR246" s="43">
        <f t="shared" si="199"/>
        <v>0.51</v>
      </c>
      <c r="AS246" s="43">
        <f t="shared" si="199"/>
        <v>0.54</v>
      </c>
      <c r="AT246" s="43">
        <f t="shared" si="199"/>
        <v>0.54</v>
      </c>
      <c r="AU246" s="43">
        <f t="shared" si="199"/>
        <v>0.57</v>
      </c>
      <c r="AV246" s="43">
        <f t="shared" si="199"/>
        <v>0.57</v>
      </c>
      <c r="AW246" s="43">
        <f t="shared" si="199"/>
        <v>0.6</v>
      </c>
      <c r="AX246" s="43">
        <f t="shared" si="199"/>
        <v>0.6</v>
      </c>
      <c r="AY246" s="43">
        <f t="shared" si="199"/>
        <v>0.63</v>
      </c>
      <c r="AZ246" s="43">
        <f t="shared" si="199"/>
        <v>0.63</v>
      </c>
      <c r="BA246" s="43">
        <f t="shared" si="199"/>
        <v>0.66</v>
      </c>
      <c r="BB246" s="43">
        <f t="shared" si="199"/>
        <v>0.66</v>
      </c>
      <c r="BC246" s="43">
        <f t="shared" si="199"/>
        <v>0.69</v>
      </c>
      <c r="BD246" s="43">
        <f t="shared" si="199"/>
        <v>0.69</v>
      </c>
      <c r="BE246" s="43">
        <f t="shared" si="199"/>
        <v>0.72</v>
      </c>
      <c r="BF246" s="43">
        <f t="shared" si="199"/>
        <v>0.72</v>
      </c>
      <c r="BG246" s="43">
        <f t="shared" si="199"/>
        <v>0.75</v>
      </c>
      <c r="BH246" s="43">
        <f t="shared" si="199"/>
        <v>0.75</v>
      </c>
      <c r="BI246" s="43">
        <f t="shared" si="199"/>
        <v>0.78</v>
      </c>
      <c r="BJ246" s="43">
        <f t="shared" si="199"/>
        <v>0.78</v>
      </c>
      <c r="BK246" s="43">
        <f t="shared" si="199"/>
        <v>0.81</v>
      </c>
      <c r="BL246" s="43">
        <f t="shared" si="199"/>
        <v>0.81</v>
      </c>
      <c r="BM246" s="43">
        <f t="shared" si="199"/>
        <v>0.84</v>
      </c>
      <c r="BN246" s="43">
        <f t="shared" si="199"/>
        <v>0.84</v>
      </c>
    </row>
    <row r="247" ht="14.25" customHeight="1">
      <c r="C247" s="13" t="s">
        <v>308</v>
      </c>
      <c r="G247" s="169">
        <f>+Assumptions!$I$46</f>
        <v>49</v>
      </c>
      <c r="H247" s="169">
        <f>+Assumptions!$I$46</f>
        <v>49</v>
      </c>
      <c r="I247" s="169">
        <f>+Assumptions!$I$46</f>
        <v>49</v>
      </c>
      <c r="J247" s="169">
        <f>+Assumptions!$I$46</f>
        <v>49</v>
      </c>
      <c r="K247" s="169">
        <f>+Assumptions!$I$46</f>
        <v>49</v>
      </c>
      <c r="L247" s="169">
        <f>+Assumptions!$I$46</f>
        <v>49</v>
      </c>
      <c r="M247" s="169">
        <f>+Assumptions!$I$46</f>
        <v>49</v>
      </c>
      <c r="N247" s="169">
        <f>+Assumptions!$I$46</f>
        <v>49</v>
      </c>
      <c r="O247" s="169">
        <f>+Assumptions!$I$46</f>
        <v>49</v>
      </c>
      <c r="P247" s="169">
        <f>+Assumptions!$I$46</f>
        <v>49</v>
      </c>
      <c r="Q247" s="169">
        <f>+Assumptions!$I$46</f>
        <v>49</v>
      </c>
      <c r="R247" s="169">
        <f>+Assumptions!$I$46</f>
        <v>49</v>
      </c>
      <c r="S247" s="169">
        <f>+Assumptions!$I$46</f>
        <v>49</v>
      </c>
      <c r="T247" s="169">
        <f>+Assumptions!$I$46</f>
        <v>49</v>
      </c>
      <c r="U247" s="169">
        <f>+Assumptions!$I$46</f>
        <v>49</v>
      </c>
      <c r="V247" s="169">
        <f>+Assumptions!$I$46</f>
        <v>49</v>
      </c>
      <c r="W247" s="169">
        <f>+Assumptions!$I$46</f>
        <v>49</v>
      </c>
      <c r="X247" s="169">
        <f>+Assumptions!$I$46</f>
        <v>49</v>
      </c>
      <c r="Y247" s="169">
        <f>+Assumptions!$I$46</f>
        <v>49</v>
      </c>
      <c r="Z247" s="169">
        <f>+Assumptions!$I$46</f>
        <v>49</v>
      </c>
      <c r="AA247" s="169">
        <f>+Assumptions!$I$46</f>
        <v>49</v>
      </c>
      <c r="AB247" s="169">
        <f>+Assumptions!$I$46</f>
        <v>49</v>
      </c>
      <c r="AC247" s="169">
        <f>+Assumptions!$I$46</f>
        <v>49</v>
      </c>
      <c r="AD247" s="169">
        <f>+Assumptions!$I$46</f>
        <v>49</v>
      </c>
      <c r="AE247" s="169">
        <f>+Assumptions!$I$46</f>
        <v>49</v>
      </c>
      <c r="AF247" s="169">
        <f>+Assumptions!$I$46</f>
        <v>49</v>
      </c>
      <c r="AG247" s="169">
        <f>+Assumptions!$I$46</f>
        <v>49</v>
      </c>
      <c r="AH247" s="169">
        <f>+Assumptions!$I$46</f>
        <v>49</v>
      </c>
      <c r="AI247" s="169">
        <f>+Assumptions!$I$46</f>
        <v>49</v>
      </c>
      <c r="AJ247" s="169">
        <f>+Assumptions!$I$46</f>
        <v>49</v>
      </c>
      <c r="AK247" s="169">
        <f>+Assumptions!$I$46</f>
        <v>49</v>
      </c>
      <c r="AL247" s="169">
        <f>+Assumptions!$I$46</f>
        <v>49</v>
      </c>
      <c r="AM247" s="169">
        <f>+Assumptions!$I$46</f>
        <v>49</v>
      </c>
      <c r="AN247" s="169">
        <f>+Assumptions!$I$46</f>
        <v>49</v>
      </c>
      <c r="AO247" s="169">
        <f>+Assumptions!$I$46</f>
        <v>49</v>
      </c>
      <c r="AP247" s="169">
        <f>+Assumptions!$I$46</f>
        <v>49</v>
      </c>
      <c r="AQ247" s="169">
        <f>+Assumptions!$I$46</f>
        <v>49</v>
      </c>
      <c r="AR247" s="169">
        <f>+Assumptions!$I$46</f>
        <v>49</v>
      </c>
      <c r="AS247" s="169">
        <f>+Assumptions!$I$46</f>
        <v>49</v>
      </c>
      <c r="AT247" s="169">
        <f>+Assumptions!$I$46</f>
        <v>49</v>
      </c>
      <c r="AU247" s="169">
        <f>+Assumptions!$I$46</f>
        <v>49</v>
      </c>
      <c r="AV247" s="169">
        <f>+Assumptions!$I$46</f>
        <v>49</v>
      </c>
      <c r="AW247" s="169">
        <f>+Assumptions!$I$46</f>
        <v>49</v>
      </c>
      <c r="AX247" s="169">
        <f>+Assumptions!$I$46</f>
        <v>49</v>
      </c>
      <c r="AY247" s="169">
        <f>+Assumptions!$I$46</f>
        <v>49</v>
      </c>
      <c r="AZ247" s="169">
        <f>+Assumptions!$I$46</f>
        <v>49</v>
      </c>
      <c r="BA247" s="169">
        <f>+Assumptions!$I$46</f>
        <v>49</v>
      </c>
      <c r="BB247" s="169">
        <f>+Assumptions!$I$46</f>
        <v>49</v>
      </c>
      <c r="BC247" s="169">
        <f>+Assumptions!$I$46</f>
        <v>49</v>
      </c>
      <c r="BD247" s="169">
        <f>+Assumptions!$I$46</f>
        <v>49</v>
      </c>
      <c r="BE247" s="169">
        <f>+Assumptions!$I$46</f>
        <v>49</v>
      </c>
      <c r="BF247" s="169">
        <f>+Assumptions!$I$46</f>
        <v>49</v>
      </c>
      <c r="BG247" s="169">
        <f>+Assumptions!$I$46</f>
        <v>49</v>
      </c>
      <c r="BH247" s="169">
        <f>+Assumptions!$I$46</f>
        <v>49</v>
      </c>
      <c r="BI247" s="169">
        <f>+Assumptions!$I$46</f>
        <v>49</v>
      </c>
      <c r="BJ247" s="169">
        <f>+Assumptions!$I$46</f>
        <v>49</v>
      </c>
      <c r="BK247" s="169">
        <f>+Assumptions!$I$46</f>
        <v>49</v>
      </c>
      <c r="BL247" s="169">
        <f>+Assumptions!$I$46</f>
        <v>49</v>
      </c>
      <c r="BM247" s="169">
        <f>+Assumptions!$I$46</f>
        <v>49</v>
      </c>
      <c r="BN247" s="169">
        <f>+Assumptions!$I$46</f>
        <v>49</v>
      </c>
    </row>
    <row r="248" ht="14.25" customHeight="1">
      <c r="C248" s="13" t="s">
        <v>309</v>
      </c>
      <c r="G248" s="57">
        <f t="shared" ref="G248:BN248" si="200">+G246*G247</f>
        <v>0</v>
      </c>
      <c r="H248" s="57">
        <f t="shared" si="200"/>
        <v>1.47</v>
      </c>
      <c r="I248" s="57">
        <f t="shared" si="200"/>
        <v>1.47</v>
      </c>
      <c r="J248" s="57">
        <f t="shared" si="200"/>
        <v>1.47</v>
      </c>
      <c r="K248" s="57">
        <f t="shared" si="200"/>
        <v>2.94</v>
      </c>
      <c r="L248" s="57">
        <f t="shared" si="200"/>
        <v>2.94</v>
      </c>
      <c r="M248" s="57">
        <f t="shared" si="200"/>
        <v>2.94</v>
      </c>
      <c r="N248" s="57">
        <f t="shared" si="200"/>
        <v>4.41</v>
      </c>
      <c r="O248" s="57">
        <f t="shared" si="200"/>
        <v>4.41</v>
      </c>
      <c r="P248" s="57">
        <f t="shared" si="200"/>
        <v>4.41</v>
      </c>
      <c r="Q248" s="57">
        <f t="shared" si="200"/>
        <v>5.88</v>
      </c>
      <c r="R248" s="57">
        <f t="shared" si="200"/>
        <v>5.88</v>
      </c>
      <c r="S248" s="57">
        <f t="shared" si="200"/>
        <v>7.35</v>
      </c>
      <c r="T248" s="57">
        <f t="shared" si="200"/>
        <v>7.35</v>
      </c>
      <c r="U248" s="57">
        <f t="shared" si="200"/>
        <v>8.82</v>
      </c>
      <c r="V248" s="57">
        <f t="shared" si="200"/>
        <v>8.82</v>
      </c>
      <c r="W248" s="57">
        <f t="shared" si="200"/>
        <v>10.29</v>
      </c>
      <c r="X248" s="57">
        <f t="shared" si="200"/>
        <v>10.29</v>
      </c>
      <c r="Y248" s="57">
        <f t="shared" si="200"/>
        <v>11.76</v>
      </c>
      <c r="Z248" s="57">
        <f t="shared" si="200"/>
        <v>11.76</v>
      </c>
      <c r="AA248" s="57">
        <f t="shared" si="200"/>
        <v>13.23</v>
      </c>
      <c r="AB248" s="57">
        <f t="shared" si="200"/>
        <v>13.23</v>
      </c>
      <c r="AC248" s="57">
        <f t="shared" si="200"/>
        <v>14.7</v>
      </c>
      <c r="AD248" s="57">
        <f t="shared" si="200"/>
        <v>14.7</v>
      </c>
      <c r="AE248" s="57">
        <f t="shared" si="200"/>
        <v>16.17</v>
      </c>
      <c r="AF248" s="57">
        <f t="shared" si="200"/>
        <v>16.17</v>
      </c>
      <c r="AG248" s="57">
        <f t="shared" si="200"/>
        <v>17.64</v>
      </c>
      <c r="AH248" s="57">
        <f t="shared" si="200"/>
        <v>17.64</v>
      </c>
      <c r="AI248" s="57">
        <f t="shared" si="200"/>
        <v>19.11</v>
      </c>
      <c r="AJ248" s="57">
        <f t="shared" si="200"/>
        <v>19.11</v>
      </c>
      <c r="AK248" s="57">
        <f t="shared" si="200"/>
        <v>20.58</v>
      </c>
      <c r="AL248" s="57">
        <f t="shared" si="200"/>
        <v>20.58</v>
      </c>
      <c r="AM248" s="57">
        <f t="shared" si="200"/>
        <v>22.05</v>
      </c>
      <c r="AN248" s="57">
        <f t="shared" si="200"/>
        <v>22.05</v>
      </c>
      <c r="AO248" s="57">
        <f t="shared" si="200"/>
        <v>23.52</v>
      </c>
      <c r="AP248" s="57">
        <f t="shared" si="200"/>
        <v>23.52</v>
      </c>
      <c r="AQ248" s="57">
        <f t="shared" si="200"/>
        <v>24.99</v>
      </c>
      <c r="AR248" s="57">
        <f t="shared" si="200"/>
        <v>24.99</v>
      </c>
      <c r="AS248" s="57">
        <f t="shared" si="200"/>
        <v>26.46</v>
      </c>
      <c r="AT248" s="57">
        <f t="shared" si="200"/>
        <v>26.46</v>
      </c>
      <c r="AU248" s="57">
        <f t="shared" si="200"/>
        <v>27.93</v>
      </c>
      <c r="AV248" s="57">
        <f t="shared" si="200"/>
        <v>27.93</v>
      </c>
      <c r="AW248" s="57">
        <f t="shared" si="200"/>
        <v>29.4</v>
      </c>
      <c r="AX248" s="57">
        <f t="shared" si="200"/>
        <v>29.4</v>
      </c>
      <c r="AY248" s="57">
        <f t="shared" si="200"/>
        <v>30.87</v>
      </c>
      <c r="AZ248" s="57">
        <f t="shared" si="200"/>
        <v>30.87</v>
      </c>
      <c r="BA248" s="57">
        <f t="shared" si="200"/>
        <v>32.34</v>
      </c>
      <c r="BB248" s="57">
        <f t="shared" si="200"/>
        <v>32.34</v>
      </c>
      <c r="BC248" s="57">
        <f t="shared" si="200"/>
        <v>33.81</v>
      </c>
      <c r="BD248" s="57">
        <f t="shared" si="200"/>
        <v>33.81</v>
      </c>
      <c r="BE248" s="57">
        <f t="shared" si="200"/>
        <v>35.28</v>
      </c>
      <c r="BF248" s="57">
        <f t="shared" si="200"/>
        <v>35.28</v>
      </c>
      <c r="BG248" s="57">
        <f t="shared" si="200"/>
        <v>36.75</v>
      </c>
      <c r="BH248" s="57">
        <f t="shared" si="200"/>
        <v>36.75</v>
      </c>
      <c r="BI248" s="57">
        <f t="shared" si="200"/>
        <v>38.22</v>
      </c>
      <c r="BJ248" s="57">
        <f t="shared" si="200"/>
        <v>38.22</v>
      </c>
      <c r="BK248" s="57">
        <f t="shared" si="200"/>
        <v>39.69</v>
      </c>
      <c r="BL248" s="57">
        <f t="shared" si="200"/>
        <v>39.69</v>
      </c>
      <c r="BM248" s="57">
        <f t="shared" si="200"/>
        <v>41.16</v>
      </c>
      <c r="BN248" s="57">
        <f t="shared" si="200"/>
        <v>41.16</v>
      </c>
    </row>
    <row r="249" ht="14.25" customHeight="1"/>
    <row r="250" ht="14.25" customHeight="1">
      <c r="C250" s="13" t="s">
        <v>306</v>
      </c>
    </row>
    <row r="251" ht="14.25" customHeight="1">
      <c r="D251" s="13" t="s">
        <v>332</v>
      </c>
      <c r="G251" s="45">
        <f t="array" ref="G251">+INDEX(Assumptions!$L$81:$L$84,MATCH($D251,Assumptions!$E$81:$E$84))</f>
        <v>0.5</v>
      </c>
      <c r="H251" s="45">
        <f t="array" ref="H251">+INDEX(Assumptions!$L$81:$L$84,MATCH($D251,Assumptions!$E$81:$E$84))</f>
        <v>0.5</v>
      </c>
      <c r="I251" s="45">
        <f t="array" ref="I251">+INDEX(Assumptions!$L$81:$L$84,MATCH($D251,Assumptions!$E$81:$E$84))</f>
        <v>0.5</v>
      </c>
      <c r="J251" s="45">
        <f t="array" ref="J251">+INDEX(Assumptions!$L$81:$L$84,MATCH($D251,Assumptions!$E$81:$E$84))</f>
        <v>0.5</v>
      </c>
      <c r="K251" s="45">
        <f t="array" ref="K251">+INDEX(Assumptions!$L$81:$L$84,MATCH($D251,Assumptions!$E$81:$E$84))</f>
        <v>0.5</v>
      </c>
      <c r="L251" s="45">
        <f t="array" ref="L251">+INDEX(Assumptions!$L$81:$L$84,MATCH($D251,Assumptions!$E$81:$E$84))</f>
        <v>0.5</v>
      </c>
      <c r="M251" s="45">
        <f t="array" ref="M251">+INDEX(Assumptions!$L$81:$L$84,MATCH($D251,Assumptions!$E$81:$E$84))</f>
        <v>0.5</v>
      </c>
      <c r="N251" s="45">
        <f t="array" ref="N251">+INDEX(Assumptions!$L$81:$L$84,MATCH($D251,Assumptions!$E$81:$E$84))</f>
        <v>0.5</v>
      </c>
      <c r="O251" s="45">
        <f t="array" ref="O251">+INDEX(Assumptions!$L$81:$L$84,MATCH($D251,Assumptions!$E$81:$E$84))</f>
        <v>0.5</v>
      </c>
      <c r="P251" s="45">
        <f t="array" ref="P251">+INDEX(Assumptions!$L$81:$L$84,MATCH($D251,Assumptions!$E$81:$E$84))</f>
        <v>0.5</v>
      </c>
      <c r="Q251" s="45">
        <f t="array" ref="Q251">+INDEX(Assumptions!$L$81:$L$84,MATCH($D251,Assumptions!$E$81:$E$84))</f>
        <v>0.5</v>
      </c>
      <c r="R251" s="45">
        <f t="array" ref="R251">+INDEX(Assumptions!$L$81:$L$84,MATCH($D251,Assumptions!$E$81:$E$84))</f>
        <v>0.5</v>
      </c>
      <c r="S251" s="45">
        <f t="array" ref="S251">+INDEX(Assumptions!$L$81:$L$84,MATCH($D251,Assumptions!$E$81:$E$84))</f>
        <v>0.5</v>
      </c>
      <c r="T251" s="45">
        <f t="array" ref="T251">+INDEX(Assumptions!$L$81:$L$84,MATCH($D251,Assumptions!$E$81:$E$84))</f>
        <v>0.5</v>
      </c>
      <c r="U251" s="45">
        <f t="array" ref="U251">+INDEX(Assumptions!$L$81:$L$84,MATCH($D251,Assumptions!$E$81:$E$84))</f>
        <v>0.5</v>
      </c>
      <c r="V251" s="45">
        <f t="array" ref="V251">+INDEX(Assumptions!$L$81:$L$84,MATCH($D251,Assumptions!$E$81:$E$84))</f>
        <v>0.5</v>
      </c>
      <c r="W251" s="45">
        <f t="array" ref="W251">+INDEX(Assumptions!$L$81:$L$84,MATCH($D251,Assumptions!$E$81:$E$84))</f>
        <v>0.5</v>
      </c>
      <c r="X251" s="45">
        <f t="array" ref="X251">+INDEX(Assumptions!$L$81:$L$84,MATCH($D251,Assumptions!$E$81:$E$84))</f>
        <v>0.5</v>
      </c>
      <c r="Y251" s="45">
        <f t="array" ref="Y251">+INDEX(Assumptions!$L$81:$L$84,MATCH($D251,Assumptions!$E$81:$E$84))</f>
        <v>0.5</v>
      </c>
      <c r="Z251" s="45">
        <f t="array" ref="Z251">+INDEX(Assumptions!$L$81:$L$84,MATCH($D251,Assumptions!$E$81:$E$84))</f>
        <v>0.5</v>
      </c>
      <c r="AA251" s="45">
        <f t="array" ref="AA251">+INDEX(Assumptions!$L$81:$L$84,MATCH($D251,Assumptions!$E$81:$E$84))</f>
        <v>0.5</v>
      </c>
      <c r="AB251" s="45">
        <f t="array" ref="AB251">+INDEX(Assumptions!$L$81:$L$84,MATCH($D251,Assumptions!$E$81:$E$84))</f>
        <v>0.5</v>
      </c>
      <c r="AC251" s="45">
        <f t="array" ref="AC251">+INDEX(Assumptions!$L$81:$L$84,MATCH($D251,Assumptions!$E$81:$E$84))</f>
        <v>0.5</v>
      </c>
      <c r="AD251" s="45">
        <f t="array" ref="AD251">+INDEX(Assumptions!$L$81:$L$84,MATCH($D251,Assumptions!$E$81:$E$84))</f>
        <v>0.5</v>
      </c>
      <c r="AE251" s="45">
        <f t="array" ref="AE251">+INDEX(Assumptions!$L$81:$L$84,MATCH($D251,Assumptions!$E$81:$E$84))</f>
        <v>0.5</v>
      </c>
      <c r="AF251" s="45">
        <f t="array" ref="AF251">+INDEX(Assumptions!$L$81:$L$84,MATCH($D251,Assumptions!$E$81:$E$84))</f>
        <v>0.5</v>
      </c>
      <c r="AG251" s="45">
        <f t="array" ref="AG251">+INDEX(Assumptions!$L$81:$L$84,MATCH($D251,Assumptions!$E$81:$E$84))</f>
        <v>0.5</v>
      </c>
      <c r="AH251" s="45">
        <f t="array" ref="AH251">+INDEX(Assumptions!$L$81:$L$84,MATCH($D251,Assumptions!$E$81:$E$84))</f>
        <v>0.5</v>
      </c>
      <c r="AI251" s="45">
        <f t="array" ref="AI251">+INDEX(Assumptions!$L$81:$L$84,MATCH($D251,Assumptions!$E$81:$E$84))</f>
        <v>0.5</v>
      </c>
      <c r="AJ251" s="45">
        <f t="array" ref="AJ251">+INDEX(Assumptions!$L$81:$L$84,MATCH($D251,Assumptions!$E$81:$E$84))</f>
        <v>0.5</v>
      </c>
      <c r="AK251" s="45">
        <f t="array" ref="AK251">+INDEX(Assumptions!$L$81:$L$84,MATCH($D251,Assumptions!$E$81:$E$84))</f>
        <v>0.5</v>
      </c>
      <c r="AL251" s="45">
        <f t="array" ref="AL251">+INDEX(Assumptions!$L$81:$L$84,MATCH($D251,Assumptions!$E$81:$E$84))</f>
        <v>0.5</v>
      </c>
      <c r="AM251" s="45">
        <f t="array" ref="AM251">+INDEX(Assumptions!$L$81:$L$84,MATCH($D251,Assumptions!$E$81:$E$84))</f>
        <v>0.5</v>
      </c>
      <c r="AN251" s="45">
        <f t="array" ref="AN251">+INDEX(Assumptions!$L$81:$L$84,MATCH($D251,Assumptions!$E$81:$E$84))</f>
        <v>0.5</v>
      </c>
      <c r="AO251" s="45">
        <f t="array" ref="AO251">+INDEX(Assumptions!$L$81:$L$84,MATCH($D251,Assumptions!$E$81:$E$84))</f>
        <v>0.5</v>
      </c>
      <c r="AP251" s="45">
        <f t="array" ref="AP251">+INDEX(Assumptions!$L$81:$L$84,MATCH($D251,Assumptions!$E$81:$E$84))</f>
        <v>0.5</v>
      </c>
      <c r="AQ251" s="45">
        <f t="array" ref="AQ251">+INDEX(Assumptions!$L$81:$L$84,MATCH($D251,Assumptions!$E$81:$E$84))</f>
        <v>0.5</v>
      </c>
      <c r="AR251" s="45">
        <f t="array" ref="AR251">+INDEX(Assumptions!$L$81:$L$84,MATCH($D251,Assumptions!$E$81:$E$84))</f>
        <v>0.5</v>
      </c>
      <c r="AS251" s="45">
        <f t="array" ref="AS251">+INDEX(Assumptions!$L$81:$L$84,MATCH($D251,Assumptions!$E$81:$E$84))</f>
        <v>0.5</v>
      </c>
      <c r="AT251" s="45">
        <f t="array" ref="AT251">+INDEX(Assumptions!$L$81:$L$84,MATCH($D251,Assumptions!$E$81:$E$84))</f>
        <v>0.5</v>
      </c>
      <c r="AU251" s="45">
        <f t="array" ref="AU251">+INDEX(Assumptions!$L$81:$L$84,MATCH($D251,Assumptions!$E$81:$E$84))</f>
        <v>0.5</v>
      </c>
      <c r="AV251" s="45">
        <f t="array" ref="AV251">+INDEX(Assumptions!$L$81:$L$84,MATCH($D251,Assumptions!$E$81:$E$84))</f>
        <v>0.5</v>
      </c>
      <c r="AW251" s="45">
        <f t="array" ref="AW251">+INDEX(Assumptions!$L$81:$L$84,MATCH($D251,Assumptions!$E$81:$E$84))</f>
        <v>0.5</v>
      </c>
      <c r="AX251" s="45">
        <f t="array" ref="AX251">+INDEX(Assumptions!$L$81:$L$84,MATCH($D251,Assumptions!$E$81:$E$84))</f>
        <v>0.5</v>
      </c>
      <c r="AY251" s="45">
        <f t="array" ref="AY251">+INDEX(Assumptions!$L$81:$L$84,MATCH($D251,Assumptions!$E$81:$E$84))</f>
        <v>0.5</v>
      </c>
      <c r="AZ251" s="45">
        <f t="array" ref="AZ251">+INDEX(Assumptions!$L$81:$L$84,MATCH($D251,Assumptions!$E$81:$E$84))</f>
        <v>0.5</v>
      </c>
      <c r="BA251" s="45">
        <f t="array" ref="BA251">+INDEX(Assumptions!$L$81:$L$84,MATCH($D251,Assumptions!$E$81:$E$84))</f>
        <v>0.5</v>
      </c>
      <c r="BB251" s="45">
        <f t="array" ref="BB251">+INDEX(Assumptions!$L$81:$L$84,MATCH($D251,Assumptions!$E$81:$E$84))</f>
        <v>0.5</v>
      </c>
      <c r="BC251" s="45">
        <f t="array" ref="BC251">+INDEX(Assumptions!$L$81:$L$84,MATCH($D251,Assumptions!$E$81:$E$84))</f>
        <v>0.5</v>
      </c>
      <c r="BD251" s="45">
        <f t="array" ref="BD251">+INDEX(Assumptions!$L$81:$L$84,MATCH($D251,Assumptions!$E$81:$E$84))</f>
        <v>0.5</v>
      </c>
      <c r="BE251" s="45">
        <f t="array" ref="BE251">+INDEX(Assumptions!$L$81:$L$84,MATCH($D251,Assumptions!$E$81:$E$84))</f>
        <v>0.5</v>
      </c>
      <c r="BF251" s="45">
        <f t="array" ref="BF251">+INDEX(Assumptions!$L$81:$L$84,MATCH($D251,Assumptions!$E$81:$E$84))</f>
        <v>0.5</v>
      </c>
      <c r="BG251" s="45">
        <f t="array" ref="BG251">+INDEX(Assumptions!$L$81:$L$84,MATCH($D251,Assumptions!$E$81:$E$84))</f>
        <v>0.5</v>
      </c>
      <c r="BH251" s="45">
        <f t="array" ref="BH251">+INDEX(Assumptions!$L$81:$L$84,MATCH($D251,Assumptions!$E$81:$E$84))</f>
        <v>0.5</v>
      </c>
      <c r="BI251" s="45">
        <f t="array" ref="BI251">+INDEX(Assumptions!$L$81:$L$84,MATCH($D251,Assumptions!$E$81:$E$84))</f>
        <v>0.5</v>
      </c>
      <c r="BJ251" s="45">
        <f t="array" ref="BJ251">+INDEX(Assumptions!$L$81:$L$84,MATCH($D251,Assumptions!$E$81:$E$84))</f>
        <v>0.5</v>
      </c>
      <c r="BK251" s="45">
        <f t="array" ref="BK251">+INDEX(Assumptions!$L$81:$L$84,MATCH($D251,Assumptions!$E$81:$E$84))</f>
        <v>0.5</v>
      </c>
      <c r="BL251" s="45">
        <f t="array" ref="BL251">+INDEX(Assumptions!$L$81:$L$84,MATCH($D251,Assumptions!$E$81:$E$84))</f>
        <v>0.5</v>
      </c>
      <c r="BM251" s="45">
        <f t="array" ref="BM251">+INDEX(Assumptions!$L$81:$L$84,MATCH($D251,Assumptions!$E$81:$E$84))</f>
        <v>0.5</v>
      </c>
      <c r="BN251" s="45">
        <f t="array" ref="BN251">+INDEX(Assumptions!$L$81:$L$84,MATCH($D251,Assumptions!$E$81:$E$84))</f>
        <v>0.5</v>
      </c>
    </row>
    <row r="252" ht="14.25" customHeight="1">
      <c r="D252" s="13" t="s">
        <v>310</v>
      </c>
      <c r="G252" s="48">
        <f t="array" ref="G252">+INDEX(Assumptions!$L$88:$L$92,MATCH(G$4,Assumptions!$E$88:$E$92))/12</f>
        <v>0.04166666667</v>
      </c>
      <c r="H252" s="48">
        <f t="array" ref="H252">+INDEX(Assumptions!$L$88:$L$92,MATCH(H$4,Assumptions!$E$88:$E$92))/12</f>
        <v>0.04166666667</v>
      </c>
      <c r="I252" s="48">
        <f t="array" ref="I252">+INDEX(Assumptions!$L$88:$L$92,MATCH(I$4,Assumptions!$E$88:$E$92))/12</f>
        <v>0.04166666667</v>
      </c>
      <c r="J252" s="48">
        <f t="array" ref="J252">+INDEX(Assumptions!$L$88:$L$92,MATCH(J$4,Assumptions!$E$88:$E$92))/12</f>
        <v>0.04166666667</v>
      </c>
      <c r="K252" s="48">
        <f t="array" ref="K252">+INDEX(Assumptions!$L$88:$L$92,MATCH(K$4,Assumptions!$E$88:$E$92))/12</f>
        <v>0.04166666667</v>
      </c>
      <c r="L252" s="48">
        <f t="array" ref="L252">+INDEX(Assumptions!$L$88:$L$92,MATCH(L$4,Assumptions!$E$88:$E$92))/12</f>
        <v>0.04166666667</v>
      </c>
      <c r="M252" s="48">
        <f t="array" ref="M252">+INDEX(Assumptions!$L$88:$L$92,MATCH(M$4,Assumptions!$E$88:$E$92))/12</f>
        <v>0.04166666667</v>
      </c>
      <c r="N252" s="48">
        <f t="array" ref="N252">+INDEX(Assumptions!$L$88:$L$92,MATCH(N$4,Assumptions!$E$88:$E$92))/12</f>
        <v>0.04166666667</v>
      </c>
      <c r="O252" s="48">
        <f t="array" ref="O252">+INDEX(Assumptions!$L$88:$L$92,MATCH(O$4,Assumptions!$E$88:$E$92))/12</f>
        <v>0.04166666667</v>
      </c>
      <c r="P252" s="48">
        <f t="array" ref="P252">+INDEX(Assumptions!$L$88:$L$92,MATCH(P$4,Assumptions!$E$88:$E$92))/12</f>
        <v>0.04166666667</v>
      </c>
      <c r="Q252" s="48">
        <f t="array" ref="Q252">+INDEX(Assumptions!$L$88:$L$92,MATCH(Q$4,Assumptions!$E$88:$E$92))/12</f>
        <v>0.04166666667</v>
      </c>
      <c r="R252" s="48">
        <f t="array" ref="R252">+INDEX(Assumptions!$L$88:$L$92,MATCH(R$4,Assumptions!$E$88:$E$92))/12</f>
        <v>0.04166666667</v>
      </c>
      <c r="S252" s="48">
        <f t="array" ref="S252">+INDEX(Assumptions!$L$88:$L$92,MATCH(S$4,Assumptions!$E$88:$E$92))/12</f>
        <v>0.0375</v>
      </c>
      <c r="T252" s="48">
        <f t="array" ref="T252">+INDEX(Assumptions!$L$88:$L$92,MATCH(T$4,Assumptions!$E$88:$E$92))/12</f>
        <v>0.0375</v>
      </c>
      <c r="U252" s="48">
        <f t="array" ref="U252">+INDEX(Assumptions!$L$88:$L$92,MATCH(U$4,Assumptions!$E$88:$E$92))/12</f>
        <v>0.0375</v>
      </c>
      <c r="V252" s="48">
        <f t="array" ref="V252">+INDEX(Assumptions!$L$88:$L$92,MATCH(V$4,Assumptions!$E$88:$E$92))/12</f>
        <v>0.0375</v>
      </c>
      <c r="W252" s="48">
        <f t="array" ref="W252">+INDEX(Assumptions!$L$88:$L$92,MATCH(W$4,Assumptions!$E$88:$E$92))/12</f>
        <v>0.0375</v>
      </c>
      <c r="X252" s="48">
        <f t="array" ref="X252">+INDEX(Assumptions!$L$88:$L$92,MATCH(X$4,Assumptions!$E$88:$E$92))/12</f>
        <v>0.0375</v>
      </c>
      <c r="Y252" s="48">
        <f t="array" ref="Y252">+INDEX(Assumptions!$L$88:$L$92,MATCH(Y$4,Assumptions!$E$88:$E$92))/12</f>
        <v>0.0375</v>
      </c>
      <c r="Z252" s="48">
        <f t="array" ref="Z252">+INDEX(Assumptions!$L$88:$L$92,MATCH(Z$4,Assumptions!$E$88:$E$92))/12</f>
        <v>0.0375</v>
      </c>
      <c r="AA252" s="48">
        <f t="array" ref="AA252">+INDEX(Assumptions!$L$88:$L$92,MATCH(AA$4,Assumptions!$E$88:$E$92))/12</f>
        <v>0.0375</v>
      </c>
      <c r="AB252" s="48">
        <f t="array" ref="AB252">+INDEX(Assumptions!$L$88:$L$92,MATCH(AB$4,Assumptions!$E$88:$E$92))/12</f>
        <v>0.0375</v>
      </c>
      <c r="AC252" s="48">
        <f t="array" ref="AC252">+INDEX(Assumptions!$L$88:$L$92,MATCH(AC$4,Assumptions!$E$88:$E$92))/12</f>
        <v>0.0375</v>
      </c>
      <c r="AD252" s="48">
        <f t="array" ref="AD252">+INDEX(Assumptions!$L$88:$L$92,MATCH(AD$4,Assumptions!$E$88:$E$92))/12</f>
        <v>0.0375</v>
      </c>
      <c r="AE252" s="48">
        <f t="array" ref="AE252">+INDEX(Assumptions!$L$88:$L$92,MATCH(AE$4,Assumptions!$E$88:$E$92))/12</f>
        <v>0.03333333333</v>
      </c>
      <c r="AF252" s="48">
        <f t="array" ref="AF252">+INDEX(Assumptions!$L$88:$L$92,MATCH(AF$4,Assumptions!$E$88:$E$92))/12</f>
        <v>0.03333333333</v>
      </c>
      <c r="AG252" s="48">
        <f t="array" ref="AG252">+INDEX(Assumptions!$L$88:$L$92,MATCH(AG$4,Assumptions!$E$88:$E$92))/12</f>
        <v>0.03333333333</v>
      </c>
      <c r="AH252" s="48">
        <f t="array" ref="AH252">+INDEX(Assumptions!$L$88:$L$92,MATCH(AH$4,Assumptions!$E$88:$E$92))/12</f>
        <v>0.03333333333</v>
      </c>
      <c r="AI252" s="48">
        <f t="array" ref="AI252">+INDEX(Assumptions!$L$88:$L$92,MATCH(AI$4,Assumptions!$E$88:$E$92))/12</f>
        <v>0.03333333333</v>
      </c>
      <c r="AJ252" s="48">
        <f t="array" ref="AJ252">+INDEX(Assumptions!$L$88:$L$92,MATCH(AJ$4,Assumptions!$E$88:$E$92))/12</f>
        <v>0.03333333333</v>
      </c>
      <c r="AK252" s="48">
        <f t="array" ref="AK252">+INDEX(Assumptions!$L$88:$L$92,MATCH(AK$4,Assumptions!$E$88:$E$92))/12</f>
        <v>0.03333333333</v>
      </c>
      <c r="AL252" s="48">
        <f t="array" ref="AL252">+INDEX(Assumptions!$L$88:$L$92,MATCH(AL$4,Assumptions!$E$88:$E$92))/12</f>
        <v>0.03333333333</v>
      </c>
      <c r="AM252" s="48">
        <f t="array" ref="AM252">+INDEX(Assumptions!$L$88:$L$92,MATCH(AM$4,Assumptions!$E$88:$E$92))/12</f>
        <v>0.03333333333</v>
      </c>
      <c r="AN252" s="48">
        <f t="array" ref="AN252">+INDEX(Assumptions!$L$88:$L$92,MATCH(AN$4,Assumptions!$E$88:$E$92))/12</f>
        <v>0.03333333333</v>
      </c>
      <c r="AO252" s="48">
        <f t="array" ref="AO252">+INDEX(Assumptions!$L$88:$L$92,MATCH(AO$4,Assumptions!$E$88:$E$92))/12</f>
        <v>0.03333333333</v>
      </c>
      <c r="AP252" s="48">
        <f t="array" ref="AP252">+INDEX(Assumptions!$L$88:$L$92,MATCH(AP$4,Assumptions!$E$88:$E$92))/12</f>
        <v>0.03333333333</v>
      </c>
      <c r="AQ252" s="48">
        <f t="array" ref="AQ252">+INDEX(Assumptions!$L$88:$L$92,MATCH(AQ$4,Assumptions!$E$88:$E$92))/12</f>
        <v>0.02916666667</v>
      </c>
      <c r="AR252" s="48">
        <f t="array" ref="AR252">+INDEX(Assumptions!$L$88:$L$92,MATCH(AR$4,Assumptions!$E$88:$E$92))/12</f>
        <v>0.02916666667</v>
      </c>
      <c r="AS252" s="48">
        <f t="array" ref="AS252">+INDEX(Assumptions!$L$88:$L$92,MATCH(AS$4,Assumptions!$E$88:$E$92))/12</f>
        <v>0.02916666667</v>
      </c>
      <c r="AT252" s="48">
        <f t="array" ref="AT252">+INDEX(Assumptions!$L$88:$L$92,MATCH(AT$4,Assumptions!$E$88:$E$92))/12</f>
        <v>0.02916666667</v>
      </c>
      <c r="AU252" s="48">
        <f t="array" ref="AU252">+INDEX(Assumptions!$L$88:$L$92,MATCH(AU$4,Assumptions!$E$88:$E$92))/12</f>
        <v>0.02916666667</v>
      </c>
      <c r="AV252" s="48">
        <f t="array" ref="AV252">+INDEX(Assumptions!$L$88:$L$92,MATCH(AV$4,Assumptions!$E$88:$E$92))/12</f>
        <v>0.02916666667</v>
      </c>
      <c r="AW252" s="48">
        <f t="array" ref="AW252">+INDEX(Assumptions!$L$88:$L$92,MATCH(AW$4,Assumptions!$E$88:$E$92))/12</f>
        <v>0.02916666667</v>
      </c>
      <c r="AX252" s="48">
        <f t="array" ref="AX252">+INDEX(Assumptions!$L$88:$L$92,MATCH(AX$4,Assumptions!$E$88:$E$92))/12</f>
        <v>0.02916666667</v>
      </c>
      <c r="AY252" s="48">
        <f t="array" ref="AY252">+INDEX(Assumptions!$L$88:$L$92,MATCH(AY$4,Assumptions!$E$88:$E$92))/12</f>
        <v>0.02916666667</v>
      </c>
      <c r="AZ252" s="48">
        <f t="array" ref="AZ252">+INDEX(Assumptions!$L$88:$L$92,MATCH(AZ$4,Assumptions!$E$88:$E$92))/12</f>
        <v>0.02916666667</v>
      </c>
      <c r="BA252" s="48">
        <f t="array" ref="BA252">+INDEX(Assumptions!$L$88:$L$92,MATCH(BA$4,Assumptions!$E$88:$E$92))/12</f>
        <v>0.02916666667</v>
      </c>
      <c r="BB252" s="48">
        <f t="array" ref="BB252">+INDEX(Assumptions!$L$88:$L$92,MATCH(BB$4,Assumptions!$E$88:$E$92))/12</f>
        <v>0.02916666667</v>
      </c>
      <c r="BC252" s="48">
        <f t="array" ref="BC252">+INDEX(Assumptions!$L$88:$L$92,MATCH(BC$4,Assumptions!$E$88:$E$92))/12</f>
        <v>0.025</v>
      </c>
      <c r="BD252" s="48">
        <f t="array" ref="BD252">+INDEX(Assumptions!$L$88:$L$92,MATCH(BD$4,Assumptions!$E$88:$E$92))/12</f>
        <v>0.025</v>
      </c>
      <c r="BE252" s="48">
        <f t="array" ref="BE252">+INDEX(Assumptions!$L$88:$L$92,MATCH(BE$4,Assumptions!$E$88:$E$92))/12</f>
        <v>0.025</v>
      </c>
      <c r="BF252" s="48">
        <f t="array" ref="BF252">+INDEX(Assumptions!$L$88:$L$92,MATCH(BF$4,Assumptions!$E$88:$E$92))/12</f>
        <v>0.025</v>
      </c>
      <c r="BG252" s="48">
        <f t="array" ref="BG252">+INDEX(Assumptions!$L$88:$L$92,MATCH(BG$4,Assumptions!$E$88:$E$92))/12</f>
        <v>0.025</v>
      </c>
      <c r="BH252" s="48">
        <f t="array" ref="BH252">+INDEX(Assumptions!$L$88:$L$92,MATCH(BH$4,Assumptions!$E$88:$E$92))/12</f>
        <v>0.025</v>
      </c>
      <c r="BI252" s="48">
        <f t="array" ref="BI252">+INDEX(Assumptions!$L$88:$L$92,MATCH(BI$4,Assumptions!$E$88:$E$92))/12</f>
        <v>0.025</v>
      </c>
      <c r="BJ252" s="48">
        <f t="array" ref="BJ252">+INDEX(Assumptions!$L$88:$L$92,MATCH(BJ$4,Assumptions!$E$88:$E$92))/12</f>
        <v>0.025</v>
      </c>
      <c r="BK252" s="48">
        <f t="array" ref="BK252">+INDEX(Assumptions!$L$88:$L$92,MATCH(BK$4,Assumptions!$E$88:$E$92))/12</f>
        <v>0.025</v>
      </c>
      <c r="BL252" s="48">
        <f t="array" ref="BL252">+INDEX(Assumptions!$L$88:$L$92,MATCH(BL$4,Assumptions!$E$88:$E$92))/12</f>
        <v>0.025</v>
      </c>
      <c r="BM252" s="48">
        <f t="array" ref="BM252">+INDEX(Assumptions!$L$88:$L$92,MATCH(BM$4,Assumptions!$E$88:$E$92))/12</f>
        <v>0.025</v>
      </c>
      <c r="BN252" s="48">
        <f t="array" ref="BN252">+INDEX(Assumptions!$L$88:$L$92,MATCH(BN$4,Assumptions!$E$88:$E$92))/12</f>
        <v>0.025</v>
      </c>
    </row>
    <row r="253" ht="14.25" customHeight="1">
      <c r="E253" s="50">
        <v>1.0</v>
      </c>
      <c r="F253" s="50"/>
      <c r="G253" s="43">
        <f>+G$251*G$242</f>
        <v>0</v>
      </c>
      <c r="H253" s="43">
        <f t="shared" ref="H253:BN253" si="201">+G253*(1-H$252)</f>
        <v>0</v>
      </c>
      <c r="I253" s="43">
        <f t="shared" si="201"/>
        <v>0</v>
      </c>
      <c r="J253" s="43">
        <f t="shared" si="201"/>
        <v>0</v>
      </c>
      <c r="K253" s="43">
        <f t="shared" si="201"/>
        <v>0</v>
      </c>
      <c r="L253" s="43">
        <f t="shared" si="201"/>
        <v>0</v>
      </c>
      <c r="M253" s="43">
        <f t="shared" si="201"/>
        <v>0</v>
      </c>
      <c r="N253" s="43">
        <f t="shared" si="201"/>
        <v>0</v>
      </c>
      <c r="O253" s="43">
        <f t="shared" si="201"/>
        <v>0</v>
      </c>
      <c r="P253" s="43">
        <f t="shared" si="201"/>
        <v>0</v>
      </c>
      <c r="Q253" s="43">
        <f t="shared" si="201"/>
        <v>0</v>
      </c>
      <c r="R253" s="43">
        <f t="shared" si="201"/>
        <v>0</v>
      </c>
      <c r="S253" s="43">
        <f t="shared" si="201"/>
        <v>0</v>
      </c>
      <c r="T253" s="43">
        <f t="shared" si="201"/>
        <v>0</v>
      </c>
      <c r="U253" s="43">
        <f t="shared" si="201"/>
        <v>0</v>
      </c>
      <c r="V253" s="43">
        <f t="shared" si="201"/>
        <v>0</v>
      </c>
      <c r="W253" s="43">
        <f t="shared" si="201"/>
        <v>0</v>
      </c>
      <c r="X253" s="43">
        <f t="shared" si="201"/>
        <v>0</v>
      </c>
      <c r="Y253" s="43">
        <f t="shared" si="201"/>
        <v>0</v>
      </c>
      <c r="Z253" s="43">
        <f t="shared" si="201"/>
        <v>0</v>
      </c>
      <c r="AA253" s="43">
        <f t="shared" si="201"/>
        <v>0</v>
      </c>
      <c r="AB253" s="43">
        <f t="shared" si="201"/>
        <v>0</v>
      </c>
      <c r="AC253" s="43">
        <f t="shared" si="201"/>
        <v>0</v>
      </c>
      <c r="AD253" s="43">
        <f t="shared" si="201"/>
        <v>0</v>
      </c>
      <c r="AE253" s="43">
        <f t="shared" si="201"/>
        <v>0</v>
      </c>
      <c r="AF253" s="43">
        <f t="shared" si="201"/>
        <v>0</v>
      </c>
      <c r="AG253" s="43">
        <f t="shared" si="201"/>
        <v>0</v>
      </c>
      <c r="AH253" s="43">
        <f t="shared" si="201"/>
        <v>0</v>
      </c>
      <c r="AI253" s="43">
        <f t="shared" si="201"/>
        <v>0</v>
      </c>
      <c r="AJ253" s="43">
        <f t="shared" si="201"/>
        <v>0</v>
      </c>
      <c r="AK253" s="43">
        <f t="shared" si="201"/>
        <v>0</v>
      </c>
      <c r="AL253" s="43">
        <f t="shared" si="201"/>
        <v>0</v>
      </c>
      <c r="AM253" s="43">
        <f t="shared" si="201"/>
        <v>0</v>
      </c>
      <c r="AN253" s="43">
        <f t="shared" si="201"/>
        <v>0</v>
      </c>
      <c r="AO253" s="43">
        <f t="shared" si="201"/>
        <v>0</v>
      </c>
      <c r="AP253" s="43">
        <f t="shared" si="201"/>
        <v>0</v>
      </c>
      <c r="AQ253" s="43">
        <f t="shared" si="201"/>
        <v>0</v>
      </c>
      <c r="AR253" s="43">
        <f t="shared" si="201"/>
        <v>0</v>
      </c>
      <c r="AS253" s="43">
        <f t="shared" si="201"/>
        <v>0</v>
      </c>
      <c r="AT253" s="43">
        <f t="shared" si="201"/>
        <v>0</v>
      </c>
      <c r="AU253" s="43">
        <f t="shared" si="201"/>
        <v>0</v>
      </c>
      <c r="AV253" s="43">
        <f t="shared" si="201"/>
        <v>0</v>
      </c>
      <c r="AW253" s="43">
        <f t="shared" si="201"/>
        <v>0</v>
      </c>
      <c r="AX253" s="43">
        <f t="shared" si="201"/>
        <v>0</v>
      </c>
      <c r="AY253" s="43">
        <f t="shared" si="201"/>
        <v>0</v>
      </c>
      <c r="AZ253" s="43">
        <f t="shared" si="201"/>
        <v>0</v>
      </c>
      <c r="BA253" s="43">
        <f t="shared" si="201"/>
        <v>0</v>
      </c>
      <c r="BB253" s="43">
        <f t="shared" si="201"/>
        <v>0</v>
      </c>
      <c r="BC253" s="43">
        <f t="shared" si="201"/>
        <v>0</v>
      </c>
      <c r="BD253" s="43">
        <f t="shared" si="201"/>
        <v>0</v>
      </c>
      <c r="BE253" s="43">
        <f t="shared" si="201"/>
        <v>0</v>
      </c>
      <c r="BF253" s="43">
        <f t="shared" si="201"/>
        <v>0</v>
      </c>
      <c r="BG253" s="43">
        <f t="shared" si="201"/>
        <v>0</v>
      </c>
      <c r="BH253" s="43">
        <f t="shared" si="201"/>
        <v>0</v>
      </c>
      <c r="BI253" s="43">
        <f t="shared" si="201"/>
        <v>0</v>
      </c>
      <c r="BJ253" s="43">
        <f t="shared" si="201"/>
        <v>0</v>
      </c>
      <c r="BK253" s="43">
        <f t="shared" si="201"/>
        <v>0</v>
      </c>
      <c r="BL253" s="43">
        <f t="shared" si="201"/>
        <v>0</v>
      </c>
      <c r="BM253" s="43">
        <f t="shared" si="201"/>
        <v>0</v>
      </c>
      <c r="BN253" s="43">
        <f t="shared" si="201"/>
        <v>0</v>
      </c>
    </row>
    <row r="254" ht="14.25" customHeight="1">
      <c r="E254" s="50">
        <f t="shared" ref="E254:E312" si="203">+E253+1</f>
        <v>2</v>
      </c>
      <c r="F254" s="50"/>
      <c r="G254" s="43"/>
      <c r="H254" s="43">
        <f>+H$251*H$242</f>
        <v>1.5</v>
      </c>
      <c r="I254" s="43">
        <f t="shared" ref="I254:BN254" si="202">+H254*(1-I$252)</f>
        <v>1.4375</v>
      </c>
      <c r="J254" s="43">
        <f t="shared" si="202"/>
        <v>1.377604167</v>
      </c>
      <c r="K254" s="43">
        <f t="shared" si="202"/>
        <v>1.320203993</v>
      </c>
      <c r="L254" s="43">
        <f t="shared" si="202"/>
        <v>1.265195493</v>
      </c>
      <c r="M254" s="43">
        <f t="shared" si="202"/>
        <v>1.212479014</v>
      </c>
      <c r="N254" s="43">
        <f t="shared" si="202"/>
        <v>1.161959056</v>
      </c>
      <c r="O254" s="43">
        <f t="shared" si="202"/>
        <v>1.113544095</v>
      </c>
      <c r="P254" s="43">
        <f t="shared" si="202"/>
        <v>1.067146424</v>
      </c>
      <c r="Q254" s="43">
        <f t="shared" si="202"/>
        <v>1.02268199</v>
      </c>
      <c r="R254" s="43">
        <f t="shared" si="202"/>
        <v>0.9800702403</v>
      </c>
      <c r="S254" s="43">
        <f t="shared" si="202"/>
        <v>0.9433176063</v>
      </c>
      <c r="T254" s="43">
        <f t="shared" si="202"/>
        <v>0.9079431961</v>
      </c>
      <c r="U254" s="43">
        <f t="shared" si="202"/>
        <v>0.8738953262</v>
      </c>
      <c r="V254" s="43">
        <f t="shared" si="202"/>
        <v>0.8411242515</v>
      </c>
      <c r="W254" s="43">
        <f t="shared" si="202"/>
        <v>0.8095820921</v>
      </c>
      <c r="X254" s="43">
        <f t="shared" si="202"/>
        <v>0.7792227636</v>
      </c>
      <c r="Y254" s="43">
        <f t="shared" si="202"/>
        <v>0.75000191</v>
      </c>
      <c r="Z254" s="43">
        <f t="shared" si="202"/>
        <v>0.7218768384</v>
      </c>
      <c r="AA254" s="43">
        <f t="shared" si="202"/>
        <v>0.6948064569</v>
      </c>
      <c r="AB254" s="43">
        <f t="shared" si="202"/>
        <v>0.6687512148</v>
      </c>
      <c r="AC254" s="43">
        <f t="shared" si="202"/>
        <v>0.6436730442</v>
      </c>
      <c r="AD254" s="43">
        <f t="shared" si="202"/>
        <v>0.6195353051</v>
      </c>
      <c r="AE254" s="43">
        <f t="shared" si="202"/>
        <v>0.5988841282</v>
      </c>
      <c r="AF254" s="43">
        <f t="shared" si="202"/>
        <v>0.578921324</v>
      </c>
      <c r="AG254" s="43">
        <f t="shared" si="202"/>
        <v>0.5596239465</v>
      </c>
      <c r="AH254" s="43">
        <f t="shared" si="202"/>
        <v>0.5409698149</v>
      </c>
      <c r="AI254" s="43">
        <f t="shared" si="202"/>
        <v>0.5229374878</v>
      </c>
      <c r="AJ254" s="43">
        <f t="shared" si="202"/>
        <v>0.5055062382</v>
      </c>
      <c r="AK254" s="43">
        <f t="shared" si="202"/>
        <v>0.4886560302</v>
      </c>
      <c r="AL254" s="43">
        <f t="shared" si="202"/>
        <v>0.4723674959</v>
      </c>
      <c r="AM254" s="43">
        <f t="shared" si="202"/>
        <v>0.4566219127</v>
      </c>
      <c r="AN254" s="43">
        <f t="shared" si="202"/>
        <v>0.4414011823</v>
      </c>
      <c r="AO254" s="43">
        <f t="shared" si="202"/>
        <v>0.4266878095</v>
      </c>
      <c r="AP254" s="43">
        <f t="shared" si="202"/>
        <v>0.4124648826</v>
      </c>
      <c r="AQ254" s="43">
        <f t="shared" si="202"/>
        <v>0.4004346568</v>
      </c>
      <c r="AR254" s="43">
        <f t="shared" si="202"/>
        <v>0.3887553127</v>
      </c>
      <c r="AS254" s="43">
        <f t="shared" si="202"/>
        <v>0.377416616</v>
      </c>
      <c r="AT254" s="43">
        <f t="shared" si="202"/>
        <v>0.3664086314</v>
      </c>
      <c r="AU254" s="43">
        <f t="shared" si="202"/>
        <v>0.355721713</v>
      </c>
      <c r="AV254" s="43">
        <f t="shared" si="202"/>
        <v>0.3453464964</v>
      </c>
      <c r="AW254" s="43">
        <f t="shared" si="202"/>
        <v>0.3352738902</v>
      </c>
      <c r="AX254" s="43">
        <f t="shared" si="202"/>
        <v>0.3254950684</v>
      </c>
      <c r="AY254" s="43">
        <f t="shared" si="202"/>
        <v>0.3160014623</v>
      </c>
      <c r="AZ254" s="43">
        <f t="shared" si="202"/>
        <v>0.3067847529</v>
      </c>
      <c r="BA254" s="43">
        <f t="shared" si="202"/>
        <v>0.2978368643</v>
      </c>
      <c r="BB254" s="43">
        <f t="shared" si="202"/>
        <v>0.2891499558</v>
      </c>
      <c r="BC254" s="43">
        <f t="shared" si="202"/>
        <v>0.2819212069</v>
      </c>
      <c r="BD254" s="43">
        <f t="shared" si="202"/>
        <v>0.2748731767</v>
      </c>
      <c r="BE254" s="43">
        <f t="shared" si="202"/>
        <v>0.2680013473</v>
      </c>
      <c r="BF254" s="43">
        <f t="shared" si="202"/>
        <v>0.2613013136</v>
      </c>
      <c r="BG254" s="43">
        <f t="shared" si="202"/>
        <v>0.2547687808</v>
      </c>
      <c r="BH254" s="43">
        <f t="shared" si="202"/>
        <v>0.2483995612</v>
      </c>
      <c r="BI254" s="43">
        <f t="shared" si="202"/>
        <v>0.2421895722</v>
      </c>
      <c r="BJ254" s="43">
        <f t="shared" si="202"/>
        <v>0.2361348329</v>
      </c>
      <c r="BK254" s="43">
        <f t="shared" si="202"/>
        <v>0.2302314621</v>
      </c>
      <c r="BL254" s="43">
        <f t="shared" si="202"/>
        <v>0.2244756755</v>
      </c>
      <c r="BM254" s="43">
        <f t="shared" si="202"/>
        <v>0.2188637836</v>
      </c>
      <c r="BN254" s="43">
        <f t="shared" si="202"/>
        <v>0.2133921891</v>
      </c>
      <c r="BO254" s="43"/>
    </row>
    <row r="255" ht="14.25" customHeight="1">
      <c r="E255" s="50">
        <f t="shared" si="203"/>
        <v>3</v>
      </c>
      <c r="F255" s="50"/>
      <c r="G255" s="43"/>
      <c r="H255" s="43"/>
      <c r="I255" s="43">
        <f>+I$251*I$242</f>
        <v>1.5</v>
      </c>
      <c r="J255" s="43">
        <f t="shared" ref="J255:BN255" si="204">+I255*(1-J$252)</f>
        <v>1.4375</v>
      </c>
      <c r="K255" s="43">
        <f t="shared" si="204"/>
        <v>1.377604167</v>
      </c>
      <c r="L255" s="43">
        <f t="shared" si="204"/>
        <v>1.320203993</v>
      </c>
      <c r="M255" s="43">
        <f t="shared" si="204"/>
        <v>1.265195493</v>
      </c>
      <c r="N255" s="43">
        <f t="shared" si="204"/>
        <v>1.212479014</v>
      </c>
      <c r="O255" s="43">
        <f t="shared" si="204"/>
        <v>1.161959056</v>
      </c>
      <c r="P255" s="43">
        <f t="shared" si="204"/>
        <v>1.113544095</v>
      </c>
      <c r="Q255" s="43">
        <f t="shared" si="204"/>
        <v>1.067146424</v>
      </c>
      <c r="R255" s="43">
        <f t="shared" si="204"/>
        <v>1.02268199</v>
      </c>
      <c r="S255" s="43">
        <f t="shared" si="204"/>
        <v>0.9843314153</v>
      </c>
      <c r="T255" s="43">
        <f t="shared" si="204"/>
        <v>0.9474189872</v>
      </c>
      <c r="U255" s="43">
        <f t="shared" si="204"/>
        <v>0.9118907752</v>
      </c>
      <c r="V255" s="43">
        <f t="shared" si="204"/>
        <v>0.8776948711</v>
      </c>
      <c r="W255" s="43">
        <f t="shared" si="204"/>
        <v>0.8447813135</v>
      </c>
      <c r="X255" s="43">
        <f t="shared" si="204"/>
        <v>0.8131020142</v>
      </c>
      <c r="Y255" s="43">
        <f t="shared" si="204"/>
        <v>0.7826106887</v>
      </c>
      <c r="Z255" s="43">
        <f t="shared" si="204"/>
        <v>0.7532627878</v>
      </c>
      <c r="AA255" s="43">
        <f t="shared" si="204"/>
        <v>0.7250154333</v>
      </c>
      <c r="AB255" s="43">
        <f t="shared" si="204"/>
        <v>0.6978273546</v>
      </c>
      <c r="AC255" s="43">
        <f t="shared" si="204"/>
        <v>0.6716588288</v>
      </c>
      <c r="AD255" s="43">
        <f t="shared" si="204"/>
        <v>0.6464716227</v>
      </c>
      <c r="AE255" s="43">
        <f t="shared" si="204"/>
        <v>0.6249225686</v>
      </c>
      <c r="AF255" s="43">
        <f t="shared" si="204"/>
        <v>0.6040918163</v>
      </c>
      <c r="AG255" s="43">
        <f t="shared" si="204"/>
        <v>0.5839554224</v>
      </c>
      <c r="AH255" s="43">
        <f t="shared" si="204"/>
        <v>0.5644902417</v>
      </c>
      <c r="AI255" s="43">
        <f t="shared" si="204"/>
        <v>0.5456739003</v>
      </c>
      <c r="AJ255" s="43">
        <f t="shared" si="204"/>
        <v>0.5274847703</v>
      </c>
      <c r="AK255" s="43">
        <f t="shared" si="204"/>
        <v>0.5099019446</v>
      </c>
      <c r="AL255" s="43">
        <f t="shared" si="204"/>
        <v>0.4929052131</v>
      </c>
      <c r="AM255" s="43">
        <f t="shared" si="204"/>
        <v>0.4764750393</v>
      </c>
      <c r="AN255" s="43">
        <f t="shared" si="204"/>
        <v>0.460592538</v>
      </c>
      <c r="AO255" s="43">
        <f t="shared" si="204"/>
        <v>0.4452394534</v>
      </c>
      <c r="AP255" s="43">
        <f t="shared" si="204"/>
        <v>0.4303981383</v>
      </c>
      <c r="AQ255" s="43">
        <f t="shared" si="204"/>
        <v>0.4178448593</v>
      </c>
      <c r="AR255" s="43">
        <f t="shared" si="204"/>
        <v>0.4056577176</v>
      </c>
      <c r="AS255" s="43">
        <f t="shared" si="204"/>
        <v>0.3938260341</v>
      </c>
      <c r="AT255" s="43">
        <f t="shared" si="204"/>
        <v>0.3823394415</v>
      </c>
      <c r="AU255" s="43">
        <f t="shared" si="204"/>
        <v>0.3711878744</v>
      </c>
      <c r="AV255" s="43">
        <f t="shared" si="204"/>
        <v>0.3603615614</v>
      </c>
      <c r="AW255" s="43">
        <f t="shared" si="204"/>
        <v>0.3498510159</v>
      </c>
      <c r="AX255" s="43">
        <f t="shared" si="204"/>
        <v>0.3396470279</v>
      </c>
      <c r="AY255" s="43">
        <f t="shared" si="204"/>
        <v>0.3297406563</v>
      </c>
      <c r="AZ255" s="43">
        <f t="shared" si="204"/>
        <v>0.3201232205</v>
      </c>
      <c r="BA255" s="43">
        <f t="shared" si="204"/>
        <v>0.3107862932</v>
      </c>
      <c r="BB255" s="43">
        <f t="shared" si="204"/>
        <v>0.301721693</v>
      </c>
      <c r="BC255" s="43">
        <f t="shared" si="204"/>
        <v>0.2941786507</v>
      </c>
      <c r="BD255" s="43">
        <f t="shared" si="204"/>
        <v>0.2868241844</v>
      </c>
      <c r="BE255" s="43">
        <f t="shared" si="204"/>
        <v>0.2796535798</v>
      </c>
      <c r="BF255" s="43">
        <f t="shared" si="204"/>
        <v>0.2726622403</v>
      </c>
      <c r="BG255" s="43">
        <f t="shared" si="204"/>
        <v>0.2658456843</v>
      </c>
      <c r="BH255" s="43">
        <f t="shared" si="204"/>
        <v>0.2591995422</v>
      </c>
      <c r="BI255" s="43">
        <f t="shared" si="204"/>
        <v>0.2527195536</v>
      </c>
      <c r="BJ255" s="43">
        <f t="shared" si="204"/>
        <v>0.2464015648</v>
      </c>
      <c r="BK255" s="43">
        <f t="shared" si="204"/>
        <v>0.2402415257</v>
      </c>
      <c r="BL255" s="43">
        <f t="shared" si="204"/>
        <v>0.2342354875</v>
      </c>
      <c r="BM255" s="43">
        <f t="shared" si="204"/>
        <v>0.2283796003</v>
      </c>
      <c r="BN255" s="43">
        <f t="shared" si="204"/>
        <v>0.2226701103</v>
      </c>
      <c r="BO255" s="43"/>
      <c r="BP255" s="43"/>
    </row>
    <row r="256" ht="14.25" customHeight="1">
      <c r="E256" s="50">
        <f t="shared" si="203"/>
        <v>4</v>
      </c>
      <c r="F256" s="50"/>
      <c r="G256" s="43"/>
      <c r="H256" s="43"/>
      <c r="I256" s="43"/>
      <c r="J256" s="43">
        <f>+J$251*J$242</f>
        <v>1.5</v>
      </c>
      <c r="K256" s="43">
        <f t="shared" ref="K256:BN256" si="205">+J256*(1-K$252)</f>
        <v>1.4375</v>
      </c>
      <c r="L256" s="43">
        <f t="shared" si="205"/>
        <v>1.377604167</v>
      </c>
      <c r="M256" s="43">
        <f t="shared" si="205"/>
        <v>1.320203993</v>
      </c>
      <c r="N256" s="43">
        <f t="shared" si="205"/>
        <v>1.265195493</v>
      </c>
      <c r="O256" s="43">
        <f t="shared" si="205"/>
        <v>1.212479014</v>
      </c>
      <c r="P256" s="43">
        <f t="shared" si="205"/>
        <v>1.161959056</v>
      </c>
      <c r="Q256" s="43">
        <f t="shared" si="205"/>
        <v>1.113544095</v>
      </c>
      <c r="R256" s="43">
        <f t="shared" si="205"/>
        <v>1.067146424</v>
      </c>
      <c r="S256" s="43">
        <f t="shared" si="205"/>
        <v>1.027128433</v>
      </c>
      <c r="T256" s="43">
        <f t="shared" si="205"/>
        <v>0.9886111171</v>
      </c>
      <c r="U256" s="43">
        <f t="shared" si="205"/>
        <v>0.9515382002</v>
      </c>
      <c r="V256" s="43">
        <f t="shared" si="205"/>
        <v>0.9158555177</v>
      </c>
      <c r="W256" s="43">
        <f t="shared" si="205"/>
        <v>0.8815109358</v>
      </c>
      <c r="X256" s="43">
        <f t="shared" si="205"/>
        <v>0.8484542757</v>
      </c>
      <c r="Y256" s="43">
        <f t="shared" si="205"/>
        <v>0.8166372404</v>
      </c>
      <c r="Z256" s="43">
        <f t="shared" si="205"/>
        <v>0.7860133438</v>
      </c>
      <c r="AA256" s="43">
        <f t="shared" si="205"/>
        <v>0.7565378434</v>
      </c>
      <c r="AB256" s="43">
        <f t="shared" si="205"/>
        <v>0.7281676743</v>
      </c>
      <c r="AC256" s="43">
        <f t="shared" si="205"/>
        <v>0.7008613865</v>
      </c>
      <c r="AD256" s="43">
        <f t="shared" si="205"/>
        <v>0.6745790845</v>
      </c>
      <c r="AE256" s="43">
        <f t="shared" si="205"/>
        <v>0.652093115</v>
      </c>
      <c r="AF256" s="43">
        <f t="shared" si="205"/>
        <v>0.6303566779</v>
      </c>
      <c r="AG256" s="43">
        <f t="shared" si="205"/>
        <v>0.6093447886</v>
      </c>
      <c r="AH256" s="43">
        <f t="shared" si="205"/>
        <v>0.5890332957</v>
      </c>
      <c r="AI256" s="43">
        <f t="shared" si="205"/>
        <v>0.5693988525</v>
      </c>
      <c r="AJ256" s="43">
        <f t="shared" si="205"/>
        <v>0.5504188907</v>
      </c>
      <c r="AK256" s="43">
        <f t="shared" si="205"/>
        <v>0.5320715944</v>
      </c>
      <c r="AL256" s="43">
        <f t="shared" si="205"/>
        <v>0.5143358746</v>
      </c>
      <c r="AM256" s="43">
        <f t="shared" si="205"/>
        <v>0.4971913454</v>
      </c>
      <c r="AN256" s="43">
        <f t="shared" si="205"/>
        <v>0.4806183006</v>
      </c>
      <c r="AO256" s="43">
        <f t="shared" si="205"/>
        <v>0.4645976905</v>
      </c>
      <c r="AP256" s="43">
        <f t="shared" si="205"/>
        <v>0.4491111009</v>
      </c>
      <c r="AQ256" s="43">
        <f t="shared" si="205"/>
        <v>0.4360120271</v>
      </c>
      <c r="AR256" s="43">
        <f t="shared" si="205"/>
        <v>0.4232950096</v>
      </c>
      <c r="AS256" s="43">
        <f t="shared" si="205"/>
        <v>0.4109489052</v>
      </c>
      <c r="AT256" s="43">
        <f t="shared" si="205"/>
        <v>0.3989628954</v>
      </c>
      <c r="AU256" s="43">
        <f t="shared" si="205"/>
        <v>0.3873264777</v>
      </c>
      <c r="AV256" s="43">
        <f t="shared" si="205"/>
        <v>0.3760294554</v>
      </c>
      <c r="AW256" s="43">
        <f t="shared" si="205"/>
        <v>0.3650619296</v>
      </c>
      <c r="AX256" s="43">
        <f t="shared" si="205"/>
        <v>0.35441429</v>
      </c>
      <c r="AY256" s="43">
        <f t="shared" si="205"/>
        <v>0.3440772065</v>
      </c>
      <c r="AZ256" s="43">
        <f t="shared" si="205"/>
        <v>0.3340416213</v>
      </c>
      <c r="BA256" s="43">
        <f t="shared" si="205"/>
        <v>0.3242987407</v>
      </c>
      <c r="BB256" s="43">
        <f t="shared" si="205"/>
        <v>0.3148400275</v>
      </c>
      <c r="BC256" s="43">
        <f t="shared" si="205"/>
        <v>0.3069690268</v>
      </c>
      <c r="BD256" s="43">
        <f t="shared" si="205"/>
        <v>0.2992948011</v>
      </c>
      <c r="BE256" s="43">
        <f t="shared" si="205"/>
        <v>0.2918124311</v>
      </c>
      <c r="BF256" s="43">
        <f t="shared" si="205"/>
        <v>0.2845171203</v>
      </c>
      <c r="BG256" s="43">
        <f t="shared" si="205"/>
        <v>0.2774041923</v>
      </c>
      <c r="BH256" s="43">
        <f t="shared" si="205"/>
        <v>0.2704690875</v>
      </c>
      <c r="BI256" s="43">
        <f t="shared" si="205"/>
        <v>0.2637073603</v>
      </c>
      <c r="BJ256" s="43">
        <f t="shared" si="205"/>
        <v>0.2571146763</v>
      </c>
      <c r="BK256" s="43">
        <f t="shared" si="205"/>
        <v>0.2506868094</v>
      </c>
      <c r="BL256" s="43">
        <f t="shared" si="205"/>
        <v>0.2444196391</v>
      </c>
      <c r="BM256" s="43">
        <f t="shared" si="205"/>
        <v>0.2383091482</v>
      </c>
      <c r="BN256" s="43">
        <f t="shared" si="205"/>
        <v>0.2323514195</v>
      </c>
      <c r="BO256" s="43"/>
      <c r="BP256" s="43"/>
      <c r="BQ256" s="43"/>
    </row>
    <row r="257" ht="14.25" customHeight="1">
      <c r="E257" s="50">
        <f t="shared" si="203"/>
        <v>5</v>
      </c>
      <c r="F257" s="50"/>
      <c r="G257" s="43"/>
      <c r="H257" s="43"/>
      <c r="I257" s="43"/>
      <c r="J257" s="43"/>
      <c r="K257" s="43">
        <f>+K$251*K$242</f>
        <v>3</v>
      </c>
      <c r="L257" s="43">
        <f t="shared" ref="L257:BN257" si="206">+K257*(1-L$252)</f>
        <v>2.875</v>
      </c>
      <c r="M257" s="43">
        <f t="shared" si="206"/>
        <v>2.755208333</v>
      </c>
      <c r="N257" s="43">
        <f t="shared" si="206"/>
        <v>2.640407986</v>
      </c>
      <c r="O257" s="43">
        <f t="shared" si="206"/>
        <v>2.530390987</v>
      </c>
      <c r="P257" s="43">
        <f t="shared" si="206"/>
        <v>2.424958029</v>
      </c>
      <c r="Q257" s="43">
        <f t="shared" si="206"/>
        <v>2.323918111</v>
      </c>
      <c r="R257" s="43">
        <f t="shared" si="206"/>
        <v>2.22708819</v>
      </c>
      <c r="S257" s="43">
        <f t="shared" si="206"/>
        <v>2.143572383</v>
      </c>
      <c r="T257" s="43">
        <f t="shared" si="206"/>
        <v>2.063188418</v>
      </c>
      <c r="U257" s="43">
        <f t="shared" si="206"/>
        <v>1.985818853</v>
      </c>
      <c r="V257" s="43">
        <f t="shared" si="206"/>
        <v>1.911350646</v>
      </c>
      <c r="W257" s="43">
        <f t="shared" si="206"/>
        <v>1.839674996</v>
      </c>
      <c r="X257" s="43">
        <f t="shared" si="206"/>
        <v>1.770687184</v>
      </c>
      <c r="Y257" s="43">
        <f t="shared" si="206"/>
        <v>1.704286415</v>
      </c>
      <c r="Z257" s="43">
        <f t="shared" si="206"/>
        <v>1.640375674</v>
      </c>
      <c r="AA257" s="43">
        <f t="shared" si="206"/>
        <v>1.578861586</v>
      </c>
      <c r="AB257" s="43">
        <f t="shared" si="206"/>
        <v>1.519654277</v>
      </c>
      <c r="AC257" s="43">
        <f t="shared" si="206"/>
        <v>1.462667241</v>
      </c>
      <c r="AD257" s="43">
        <f t="shared" si="206"/>
        <v>1.40781722</v>
      </c>
      <c r="AE257" s="43">
        <f t="shared" si="206"/>
        <v>1.360889979</v>
      </c>
      <c r="AF257" s="43">
        <f t="shared" si="206"/>
        <v>1.31552698</v>
      </c>
      <c r="AG257" s="43">
        <f t="shared" si="206"/>
        <v>1.271676081</v>
      </c>
      <c r="AH257" s="43">
        <f t="shared" si="206"/>
        <v>1.229286878</v>
      </c>
      <c r="AI257" s="43">
        <f t="shared" si="206"/>
        <v>1.188310649</v>
      </c>
      <c r="AJ257" s="43">
        <f t="shared" si="206"/>
        <v>1.148700294</v>
      </c>
      <c r="AK257" s="43">
        <f t="shared" si="206"/>
        <v>1.110410284</v>
      </c>
      <c r="AL257" s="43">
        <f t="shared" si="206"/>
        <v>1.073396608</v>
      </c>
      <c r="AM257" s="43">
        <f t="shared" si="206"/>
        <v>1.037616721</v>
      </c>
      <c r="AN257" s="43">
        <f t="shared" si="206"/>
        <v>1.003029497</v>
      </c>
      <c r="AO257" s="43">
        <f t="shared" si="206"/>
        <v>0.9695951803</v>
      </c>
      <c r="AP257" s="43">
        <f t="shared" si="206"/>
        <v>0.9372753409</v>
      </c>
      <c r="AQ257" s="43">
        <f t="shared" si="206"/>
        <v>0.9099381435</v>
      </c>
      <c r="AR257" s="43">
        <f t="shared" si="206"/>
        <v>0.883398281</v>
      </c>
      <c r="AS257" s="43">
        <f t="shared" si="206"/>
        <v>0.8576324978</v>
      </c>
      <c r="AT257" s="43">
        <f t="shared" si="206"/>
        <v>0.8326182166</v>
      </c>
      <c r="AU257" s="43">
        <f t="shared" si="206"/>
        <v>0.8083335186</v>
      </c>
      <c r="AV257" s="43">
        <f t="shared" si="206"/>
        <v>0.7847571243</v>
      </c>
      <c r="AW257" s="43">
        <f t="shared" si="206"/>
        <v>0.7618683748</v>
      </c>
      <c r="AX257" s="43">
        <f t="shared" si="206"/>
        <v>0.7396472139</v>
      </c>
      <c r="AY257" s="43">
        <f t="shared" si="206"/>
        <v>0.7180741702</v>
      </c>
      <c r="AZ257" s="43">
        <f t="shared" si="206"/>
        <v>0.6971303402</v>
      </c>
      <c r="BA257" s="43">
        <f t="shared" si="206"/>
        <v>0.6767973719</v>
      </c>
      <c r="BB257" s="43">
        <f t="shared" si="206"/>
        <v>0.6570574486</v>
      </c>
      <c r="BC257" s="43">
        <f t="shared" si="206"/>
        <v>0.6406310124</v>
      </c>
      <c r="BD257" s="43">
        <f t="shared" si="206"/>
        <v>0.6246152371</v>
      </c>
      <c r="BE257" s="43">
        <f t="shared" si="206"/>
        <v>0.6089998561</v>
      </c>
      <c r="BF257" s="43">
        <f t="shared" si="206"/>
        <v>0.5937748597</v>
      </c>
      <c r="BG257" s="43">
        <f t="shared" si="206"/>
        <v>0.5789304883</v>
      </c>
      <c r="BH257" s="43">
        <f t="shared" si="206"/>
        <v>0.564457226</v>
      </c>
      <c r="BI257" s="43">
        <f t="shared" si="206"/>
        <v>0.5503457954</v>
      </c>
      <c r="BJ257" s="43">
        <f t="shared" si="206"/>
        <v>0.5365871505</v>
      </c>
      <c r="BK257" s="43">
        <f t="shared" si="206"/>
        <v>0.5231724717</v>
      </c>
      <c r="BL257" s="43">
        <f t="shared" si="206"/>
        <v>0.51009316</v>
      </c>
      <c r="BM257" s="43">
        <f t="shared" si="206"/>
        <v>0.497340831</v>
      </c>
      <c r="BN257" s="43">
        <f t="shared" si="206"/>
        <v>0.4849073102</v>
      </c>
      <c r="BO257" s="43"/>
      <c r="BP257" s="43"/>
      <c r="BQ257" s="43"/>
      <c r="BR257" s="43"/>
    </row>
    <row r="258" ht="14.25" customHeight="1">
      <c r="E258" s="50">
        <f t="shared" si="203"/>
        <v>6</v>
      </c>
      <c r="F258" s="50"/>
      <c r="G258" s="43"/>
      <c r="H258" s="43"/>
      <c r="I258" s="43"/>
      <c r="J258" s="43"/>
      <c r="K258" s="43"/>
      <c r="L258" s="43">
        <f>+L$251*L$242</f>
        <v>3</v>
      </c>
      <c r="M258" s="43">
        <f t="shared" ref="M258:BN258" si="207">+L258*(1-M$252)</f>
        <v>2.875</v>
      </c>
      <c r="N258" s="43">
        <f t="shared" si="207"/>
        <v>2.755208333</v>
      </c>
      <c r="O258" s="43">
        <f t="shared" si="207"/>
        <v>2.640407986</v>
      </c>
      <c r="P258" s="43">
        <f t="shared" si="207"/>
        <v>2.530390987</v>
      </c>
      <c r="Q258" s="43">
        <f t="shared" si="207"/>
        <v>2.424958029</v>
      </c>
      <c r="R258" s="43">
        <f t="shared" si="207"/>
        <v>2.323918111</v>
      </c>
      <c r="S258" s="43">
        <f t="shared" si="207"/>
        <v>2.236771182</v>
      </c>
      <c r="T258" s="43">
        <f t="shared" si="207"/>
        <v>2.152892263</v>
      </c>
      <c r="U258" s="43">
        <f t="shared" si="207"/>
        <v>2.072158803</v>
      </c>
      <c r="V258" s="43">
        <f t="shared" si="207"/>
        <v>1.994452848</v>
      </c>
      <c r="W258" s="43">
        <f t="shared" si="207"/>
        <v>1.919660866</v>
      </c>
      <c r="X258" s="43">
        <f t="shared" si="207"/>
        <v>1.847673583</v>
      </c>
      <c r="Y258" s="43">
        <f t="shared" si="207"/>
        <v>1.778385824</v>
      </c>
      <c r="Z258" s="43">
        <f t="shared" si="207"/>
        <v>1.711696356</v>
      </c>
      <c r="AA258" s="43">
        <f t="shared" si="207"/>
        <v>1.647507742</v>
      </c>
      <c r="AB258" s="43">
        <f t="shared" si="207"/>
        <v>1.585726202</v>
      </c>
      <c r="AC258" s="43">
        <f t="shared" si="207"/>
        <v>1.526261469</v>
      </c>
      <c r="AD258" s="43">
        <f t="shared" si="207"/>
        <v>1.469026664</v>
      </c>
      <c r="AE258" s="43">
        <f t="shared" si="207"/>
        <v>1.420059109</v>
      </c>
      <c r="AF258" s="43">
        <f t="shared" si="207"/>
        <v>1.372723805</v>
      </c>
      <c r="AG258" s="43">
        <f t="shared" si="207"/>
        <v>1.326966345</v>
      </c>
      <c r="AH258" s="43">
        <f t="shared" si="207"/>
        <v>1.282734133</v>
      </c>
      <c r="AI258" s="43">
        <f t="shared" si="207"/>
        <v>1.239976329</v>
      </c>
      <c r="AJ258" s="43">
        <f t="shared" si="207"/>
        <v>1.198643785</v>
      </c>
      <c r="AK258" s="43">
        <f t="shared" si="207"/>
        <v>1.158688992</v>
      </c>
      <c r="AL258" s="43">
        <f t="shared" si="207"/>
        <v>1.120066025</v>
      </c>
      <c r="AM258" s="43">
        <f t="shared" si="207"/>
        <v>1.082730491</v>
      </c>
      <c r="AN258" s="43">
        <f t="shared" si="207"/>
        <v>1.046639475</v>
      </c>
      <c r="AO258" s="43">
        <f t="shared" si="207"/>
        <v>1.011751492</v>
      </c>
      <c r="AP258" s="43">
        <f t="shared" si="207"/>
        <v>0.9780264427</v>
      </c>
      <c r="AQ258" s="43">
        <f t="shared" si="207"/>
        <v>0.9495006714</v>
      </c>
      <c r="AR258" s="43">
        <f t="shared" si="207"/>
        <v>0.9218069019</v>
      </c>
      <c r="AS258" s="43">
        <f t="shared" si="207"/>
        <v>0.8949208672</v>
      </c>
      <c r="AT258" s="43">
        <f t="shared" si="207"/>
        <v>0.8688190086</v>
      </c>
      <c r="AU258" s="43">
        <f t="shared" si="207"/>
        <v>0.8434784542</v>
      </c>
      <c r="AV258" s="43">
        <f t="shared" si="207"/>
        <v>0.8188769993</v>
      </c>
      <c r="AW258" s="43">
        <f t="shared" si="207"/>
        <v>0.7949930868</v>
      </c>
      <c r="AX258" s="43">
        <f t="shared" si="207"/>
        <v>0.7718057884</v>
      </c>
      <c r="AY258" s="43">
        <f t="shared" si="207"/>
        <v>0.7492947863</v>
      </c>
      <c r="AZ258" s="43">
        <f t="shared" si="207"/>
        <v>0.727440355</v>
      </c>
      <c r="BA258" s="43">
        <f t="shared" si="207"/>
        <v>0.7062233446</v>
      </c>
      <c r="BB258" s="43">
        <f t="shared" si="207"/>
        <v>0.6856251638</v>
      </c>
      <c r="BC258" s="43">
        <f t="shared" si="207"/>
        <v>0.6684845347</v>
      </c>
      <c r="BD258" s="43">
        <f t="shared" si="207"/>
        <v>0.6517724213</v>
      </c>
      <c r="BE258" s="43">
        <f t="shared" si="207"/>
        <v>0.6354781108</v>
      </c>
      <c r="BF258" s="43">
        <f t="shared" si="207"/>
        <v>0.619591158</v>
      </c>
      <c r="BG258" s="43">
        <f t="shared" si="207"/>
        <v>0.604101379</v>
      </c>
      <c r="BH258" s="43">
        <f t="shared" si="207"/>
        <v>0.5889988446</v>
      </c>
      <c r="BI258" s="43">
        <f t="shared" si="207"/>
        <v>0.5742738735</v>
      </c>
      <c r="BJ258" s="43">
        <f t="shared" si="207"/>
        <v>0.5599170266</v>
      </c>
      <c r="BK258" s="43">
        <f t="shared" si="207"/>
        <v>0.545919101</v>
      </c>
      <c r="BL258" s="43">
        <f t="shared" si="207"/>
        <v>0.5322711234</v>
      </c>
      <c r="BM258" s="43">
        <f t="shared" si="207"/>
        <v>0.5189643453</v>
      </c>
      <c r="BN258" s="43">
        <f t="shared" si="207"/>
        <v>0.5059902367</v>
      </c>
      <c r="BO258" s="43"/>
      <c r="BP258" s="43"/>
      <c r="BQ258" s="43"/>
      <c r="BR258" s="43"/>
      <c r="BS258" s="43"/>
    </row>
    <row r="259" ht="14.25" customHeight="1">
      <c r="E259" s="50">
        <f t="shared" si="203"/>
        <v>7</v>
      </c>
      <c r="F259" s="50"/>
      <c r="G259" s="43"/>
      <c r="H259" s="43"/>
      <c r="I259" s="43"/>
      <c r="J259" s="43"/>
      <c r="K259" s="43"/>
      <c r="L259" s="43"/>
      <c r="M259" s="43">
        <f>+M$251*M$242</f>
        <v>3</v>
      </c>
      <c r="N259" s="43">
        <f t="shared" ref="N259:BN259" si="208">+M259*(1-N$252)</f>
        <v>2.875</v>
      </c>
      <c r="O259" s="43">
        <f t="shared" si="208"/>
        <v>2.755208333</v>
      </c>
      <c r="P259" s="43">
        <f t="shared" si="208"/>
        <v>2.640407986</v>
      </c>
      <c r="Q259" s="43">
        <f t="shared" si="208"/>
        <v>2.530390987</v>
      </c>
      <c r="R259" s="43">
        <f t="shared" si="208"/>
        <v>2.424958029</v>
      </c>
      <c r="S259" s="43">
        <f t="shared" si="208"/>
        <v>2.334022103</v>
      </c>
      <c r="T259" s="43">
        <f t="shared" si="208"/>
        <v>2.246496274</v>
      </c>
      <c r="U259" s="43">
        <f t="shared" si="208"/>
        <v>2.162252664</v>
      </c>
      <c r="V259" s="43">
        <f t="shared" si="208"/>
        <v>2.081168189</v>
      </c>
      <c r="W259" s="43">
        <f t="shared" si="208"/>
        <v>2.003124382</v>
      </c>
      <c r="X259" s="43">
        <f t="shared" si="208"/>
        <v>1.928007217</v>
      </c>
      <c r="Y259" s="43">
        <f t="shared" si="208"/>
        <v>1.855706947</v>
      </c>
      <c r="Z259" s="43">
        <f t="shared" si="208"/>
        <v>1.786117936</v>
      </c>
      <c r="AA259" s="43">
        <f t="shared" si="208"/>
        <v>1.719138514</v>
      </c>
      <c r="AB259" s="43">
        <f t="shared" si="208"/>
        <v>1.654670819</v>
      </c>
      <c r="AC259" s="43">
        <f t="shared" si="208"/>
        <v>1.592620664</v>
      </c>
      <c r="AD259" s="43">
        <f t="shared" si="208"/>
        <v>1.532897389</v>
      </c>
      <c r="AE259" s="43">
        <f t="shared" si="208"/>
        <v>1.481800809</v>
      </c>
      <c r="AF259" s="43">
        <f t="shared" si="208"/>
        <v>1.432407449</v>
      </c>
      <c r="AG259" s="43">
        <f t="shared" si="208"/>
        <v>1.384660534</v>
      </c>
      <c r="AH259" s="43">
        <f t="shared" si="208"/>
        <v>1.338505183</v>
      </c>
      <c r="AI259" s="43">
        <f t="shared" si="208"/>
        <v>1.293888343</v>
      </c>
      <c r="AJ259" s="43">
        <f t="shared" si="208"/>
        <v>1.250758732</v>
      </c>
      <c r="AK259" s="43">
        <f t="shared" si="208"/>
        <v>1.209066774</v>
      </c>
      <c r="AL259" s="43">
        <f t="shared" si="208"/>
        <v>1.168764548</v>
      </c>
      <c r="AM259" s="43">
        <f t="shared" si="208"/>
        <v>1.12980573</v>
      </c>
      <c r="AN259" s="43">
        <f t="shared" si="208"/>
        <v>1.092145539</v>
      </c>
      <c r="AO259" s="43">
        <f t="shared" si="208"/>
        <v>1.055740688</v>
      </c>
      <c r="AP259" s="43">
        <f t="shared" si="208"/>
        <v>1.020549332</v>
      </c>
      <c r="AQ259" s="43">
        <f t="shared" si="208"/>
        <v>0.9907833093</v>
      </c>
      <c r="AR259" s="43">
        <f t="shared" si="208"/>
        <v>0.9618854628</v>
      </c>
      <c r="AS259" s="43">
        <f t="shared" si="208"/>
        <v>0.9338304701</v>
      </c>
      <c r="AT259" s="43">
        <f t="shared" si="208"/>
        <v>0.9065937481</v>
      </c>
      <c r="AU259" s="43">
        <f t="shared" si="208"/>
        <v>0.8801514304</v>
      </c>
      <c r="AV259" s="43">
        <f t="shared" si="208"/>
        <v>0.8544803471</v>
      </c>
      <c r="AW259" s="43">
        <f t="shared" si="208"/>
        <v>0.8295580036</v>
      </c>
      <c r="AX259" s="43">
        <f t="shared" si="208"/>
        <v>0.8053625618</v>
      </c>
      <c r="AY259" s="43">
        <f t="shared" si="208"/>
        <v>0.7818728204</v>
      </c>
      <c r="AZ259" s="43">
        <f t="shared" si="208"/>
        <v>0.7590681965</v>
      </c>
      <c r="BA259" s="43">
        <f t="shared" si="208"/>
        <v>0.7369287075</v>
      </c>
      <c r="BB259" s="43">
        <f t="shared" si="208"/>
        <v>0.7154349535</v>
      </c>
      <c r="BC259" s="43">
        <f t="shared" si="208"/>
        <v>0.6975490796</v>
      </c>
      <c r="BD259" s="43">
        <f t="shared" si="208"/>
        <v>0.6801103527</v>
      </c>
      <c r="BE259" s="43">
        <f t="shared" si="208"/>
        <v>0.6631075938</v>
      </c>
      <c r="BF259" s="43">
        <f t="shared" si="208"/>
        <v>0.646529904</v>
      </c>
      <c r="BG259" s="43">
        <f t="shared" si="208"/>
        <v>0.6303666564</v>
      </c>
      <c r="BH259" s="43">
        <f t="shared" si="208"/>
        <v>0.61460749</v>
      </c>
      <c r="BI259" s="43">
        <f t="shared" si="208"/>
        <v>0.5992423027</v>
      </c>
      <c r="BJ259" s="43">
        <f t="shared" si="208"/>
        <v>0.5842612452</v>
      </c>
      <c r="BK259" s="43">
        <f t="shared" si="208"/>
        <v>0.569654714</v>
      </c>
      <c r="BL259" s="43">
        <f t="shared" si="208"/>
        <v>0.5554133462</v>
      </c>
      <c r="BM259" s="43">
        <f t="shared" si="208"/>
        <v>0.5415280125</v>
      </c>
      <c r="BN259" s="43">
        <f t="shared" si="208"/>
        <v>0.5279898122</v>
      </c>
      <c r="BO259" s="43"/>
      <c r="BP259" s="43"/>
      <c r="BQ259" s="43"/>
      <c r="BR259" s="43"/>
      <c r="BS259" s="43"/>
      <c r="BT259" s="43"/>
    </row>
    <row r="260" ht="14.25" customHeight="1">
      <c r="E260" s="50">
        <f t="shared" si="203"/>
        <v>8</v>
      </c>
      <c r="F260" s="50"/>
      <c r="G260" s="43"/>
      <c r="H260" s="43"/>
      <c r="I260" s="43"/>
      <c r="J260" s="43"/>
      <c r="K260" s="43"/>
      <c r="L260" s="43"/>
      <c r="M260" s="43"/>
      <c r="N260" s="43">
        <f>+N$251*N$242</f>
        <v>4.5</v>
      </c>
      <c r="O260" s="43">
        <f t="shared" ref="O260:BN260" si="209">+N260*(1-O$252)</f>
        <v>4.3125</v>
      </c>
      <c r="P260" s="43">
        <f t="shared" si="209"/>
        <v>4.1328125</v>
      </c>
      <c r="Q260" s="43">
        <f t="shared" si="209"/>
        <v>3.960611979</v>
      </c>
      <c r="R260" s="43">
        <f t="shared" si="209"/>
        <v>3.79558648</v>
      </c>
      <c r="S260" s="43">
        <f t="shared" si="209"/>
        <v>3.653251987</v>
      </c>
      <c r="T260" s="43">
        <f t="shared" si="209"/>
        <v>3.516255038</v>
      </c>
      <c r="U260" s="43">
        <f t="shared" si="209"/>
        <v>3.384395474</v>
      </c>
      <c r="V260" s="43">
        <f t="shared" si="209"/>
        <v>3.257480643</v>
      </c>
      <c r="W260" s="43">
        <f t="shared" si="209"/>
        <v>3.135325119</v>
      </c>
      <c r="X260" s="43">
        <f t="shared" si="209"/>
        <v>3.017750427</v>
      </c>
      <c r="Y260" s="43">
        <f t="shared" si="209"/>
        <v>2.904584786</v>
      </c>
      <c r="Z260" s="43">
        <f t="shared" si="209"/>
        <v>2.795662857</v>
      </c>
      <c r="AA260" s="43">
        <f t="shared" si="209"/>
        <v>2.6908255</v>
      </c>
      <c r="AB260" s="43">
        <f t="shared" si="209"/>
        <v>2.589919543</v>
      </c>
      <c r="AC260" s="43">
        <f t="shared" si="209"/>
        <v>2.492797561</v>
      </c>
      <c r="AD260" s="43">
        <f t="shared" si="209"/>
        <v>2.399317652</v>
      </c>
      <c r="AE260" s="43">
        <f t="shared" si="209"/>
        <v>2.319340397</v>
      </c>
      <c r="AF260" s="43">
        <f t="shared" si="209"/>
        <v>2.24202905</v>
      </c>
      <c r="AG260" s="43">
        <f t="shared" si="209"/>
        <v>2.167294749</v>
      </c>
      <c r="AH260" s="43">
        <f t="shared" si="209"/>
        <v>2.09505159</v>
      </c>
      <c r="AI260" s="43">
        <f t="shared" si="209"/>
        <v>2.025216537</v>
      </c>
      <c r="AJ260" s="43">
        <f t="shared" si="209"/>
        <v>1.957709319</v>
      </c>
      <c r="AK260" s="43">
        <f t="shared" si="209"/>
        <v>1.892452342</v>
      </c>
      <c r="AL260" s="43">
        <f t="shared" si="209"/>
        <v>1.829370597</v>
      </c>
      <c r="AM260" s="43">
        <f t="shared" si="209"/>
        <v>1.768391577</v>
      </c>
      <c r="AN260" s="43">
        <f t="shared" si="209"/>
        <v>1.709445192</v>
      </c>
      <c r="AO260" s="43">
        <f t="shared" si="209"/>
        <v>1.652463685</v>
      </c>
      <c r="AP260" s="43">
        <f t="shared" si="209"/>
        <v>1.597381562</v>
      </c>
      <c r="AQ260" s="43">
        <f t="shared" si="209"/>
        <v>1.550791267</v>
      </c>
      <c r="AR260" s="43">
        <f t="shared" si="209"/>
        <v>1.505559855</v>
      </c>
      <c r="AS260" s="43">
        <f t="shared" si="209"/>
        <v>1.461647692</v>
      </c>
      <c r="AT260" s="43">
        <f t="shared" si="209"/>
        <v>1.419016301</v>
      </c>
      <c r="AU260" s="43">
        <f t="shared" si="209"/>
        <v>1.377628326</v>
      </c>
      <c r="AV260" s="43">
        <f t="shared" si="209"/>
        <v>1.3374475</v>
      </c>
      <c r="AW260" s="43">
        <f t="shared" si="209"/>
        <v>1.298438614</v>
      </c>
      <c r="AX260" s="43">
        <f t="shared" si="209"/>
        <v>1.260567488</v>
      </c>
      <c r="AY260" s="43">
        <f t="shared" si="209"/>
        <v>1.223800936</v>
      </c>
      <c r="AZ260" s="43">
        <f t="shared" si="209"/>
        <v>1.188106742</v>
      </c>
      <c r="BA260" s="43">
        <f t="shared" si="209"/>
        <v>1.153453629</v>
      </c>
      <c r="BB260" s="43">
        <f t="shared" si="209"/>
        <v>1.119811232</v>
      </c>
      <c r="BC260" s="43">
        <f t="shared" si="209"/>
        <v>1.091815951</v>
      </c>
      <c r="BD260" s="43">
        <f t="shared" si="209"/>
        <v>1.064520552</v>
      </c>
      <c r="BE260" s="43">
        <f t="shared" si="209"/>
        <v>1.037907538</v>
      </c>
      <c r="BF260" s="43">
        <f t="shared" si="209"/>
        <v>1.01195985</v>
      </c>
      <c r="BG260" s="43">
        <f t="shared" si="209"/>
        <v>0.9866608535</v>
      </c>
      <c r="BH260" s="43">
        <f t="shared" si="209"/>
        <v>0.9619943321</v>
      </c>
      <c r="BI260" s="43">
        <f t="shared" si="209"/>
        <v>0.9379444738</v>
      </c>
      <c r="BJ260" s="43">
        <f t="shared" si="209"/>
        <v>0.914495862</v>
      </c>
      <c r="BK260" s="43">
        <f t="shared" si="209"/>
        <v>0.8916334654</v>
      </c>
      <c r="BL260" s="43">
        <f t="shared" si="209"/>
        <v>0.8693426288</v>
      </c>
      <c r="BM260" s="43">
        <f t="shared" si="209"/>
        <v>0.8476090631</v>
      </c>
      <c r="BN260" s="43">
        <f t="shared" si="209"/>
        <v>0.8264188365</v>
      </c>
      <c r="BO260" s="43"/>
      <c r="BP260" s="43"/>
      <c r="BQ260" s="43"/>
      <c r="BR260" s="43"/>
      <c r="BS260" s="43"/>
      <c r="BT260" s="43"/>
      <c r="BU260" s="43"/>
    </row>
    <row r="261" ht="14.25" customHeight="1">
      <c r="E261" s="50">
        <f t="shared" si="203"/>
        <v>9</v>
      </c>
      <c r="F261" s="50"/>
      <c r="G261" s="43"/>
      <c r="H261" s="43"/>
      <c r="I261" s="43"/>
      <c r="J261" s="43"/>
      <c r="K261" s="43"/>
      <c r="L261" s="43"/>
      <c r="M261" s="43"/>
      <c r="N261" s="43"/>
      <c r="O261" s="43">
        <f>+O$251*O$242</f>
        <v>4.5</v>
      </c>
      <c r="P261" s="43">
        <f t="shared" ref="P261:BN261" si="210">+O261*(1-P$252)</f>
        <v>4.3125</v>
      </c>
      <c r="Q261" s="43">
        <f t="shared" si="210"/>
        <v>4.1328125</v>
      </c>
      <c r="R261" s="43">
        <f t="shared" si="210"/>
        <v>3.960611979</v>
      </c>
      <c r="S261" s="43">
        <f t="shared" si="210"/>
        <v>3.81208903</v>
      </c>
      <c r="T261" s="43">
        <f t="shared" si="210"/>
        <v>3.669135691</v>
      </c>
      <c r="U261" s="43">
        <f t="shared" si="210"/>
        <v>3.531543103</v>
      </c>
      <c r="V261" s="43">
        <f t="shared" si="210"/>
        <v>3.399110237</v>
      </c>
      <c r="W261" s="43">
        <f t="shared" si="210"/>
        <v>3.271643603</v>
      </c>
      <c r="X261" s="43">
        <f t="shared" si="210"/>
        <v>3.148956968</v>
      </c>
      <c r="Y261" s="43">
        <f t="shared" si="210"/>
        <v>3.030871081</v>
      </c>
      <c r="Z261" s="43">
        <f t="shared" si="210"/>
        <v>2.917213416</v>
      </c>
      <c r="AA261" s="43">
        <f t="shared" si="210"/>
        <v>2.807817913</v>
      </c>
      <c r="AB261" s="43">
        <f t="shared" si="210"/>
        <v>2.702524741</v>
      </c>
      <c r="AC261" s="43">
        <f t="shared" si="210"/>
        <v>2.601180063</v>
      </c>
      <c r="AD261" s="43">
        <f t="shared" si="210"/>
        <v>2.503635811</v>
      </c>
      <c r="AE261" s="43">
        <f t="shared" si="210"/>
        <v>2.420181284</v>
      </c>
      <c r="AF261" s="43">
        <f t="shared" si="210"/>
        <v>2.339508574</v>
      </c>
      <c r="AG261" s="43">
        <f t="shared" si="210"/>
        <v>2.261524955</v>
      </c>
      <c r="AH261" s="43">
        <f t="shared" si="210"/>
        <v>2.18614079</v>
      </c>
      <c r="AI261" s="43">
        <f t="shared" si="210"/>
        <v>2.11326943</v>
      </c>
      <c r="AJ261" s="43">
        <f t="shared" si="210"/>
        <v>2.042827116</v>
      </c>
      <c r="AK261" s="43">
        <f t="shared" si="210"/>
        <v>1.974732879</v>
      </c>
      <c r="AL261" s="43">
        <f t="shared" si="210"/>
        <v>1.908908449</v>
      </c>
      <c r="AM261" s="43">
        <f t="shared" si="210"/>
        <v>1.845278168</v>
      </c>
      <c r="AN261" s="43">
        <f t="shared" si="210"/>
        <v>1.783768896</v>
      </c>
      <c r="AO261" s="43">
        <f t="shared" si="210"/>
        <v>1.724309932</v>
      </c>
      <c r="AP261" s="43">
        <f t="shared" si="210"/>
        <v>1.666832935</v>
      </c>
      <c r="AQ261" s="43">
        <f t="shared" si="210"/>
        <v>1.618216974</v>
      </c>
      <c r="AR261" s="43">
        <f t="shared" si="210"/>
        <v>1.571018979</v>
      </c>
      <c r="AS261" s="43">
        <f t="shared" si="210"/>
        <v>1.525197592</v>
      </c>
      <c r="AT261" s="43">
        <f t="shared" si="210"/>
        <v>1.480712662</v>
      </c>
      <c r="AU261" s="43">
        <f t="shared" si="210"/>
        <v>1.43752521</v>
      </c>
      <c r="AV261" s="43">
        <f t="shared" si="210"/>
        <v>1.395597391</v>
      </c>
      <c r="AW261" s="43">
        <f t="shared" si="210"/>
        <v>1.354892467</v>
      </c>
      <c r="AX261" s="43">
        <f t="shared" si="210"/>
        <v>1.31537477</v>
      </c>
      <c r="AY261" s="43">
        <f t="shared" si="210"/>
        <v>1.277009673</v>
      </c>
      <c r="AZ261" s="43">
        <f t="shared" si="210"/>
        <v>1.239763557</v>
      </c>
      <c r="BA261" s="43">
        <f t="shared" si="210"/>
        <v>1.203603787</v>
      </c>
      <c r="BB261" s="43">
        <f t="shared" si="210"/>
        <v>1.168498676</v>
      </c>
      <c r="BC261" s="43">
        <f t="shared" si="210"/>
        <v>1.139286209</v>
      </c>
      <c r="BD261" s="43">
        <f t="shared" si="210"/>
        <v>1.110804054</v>
      </c>
      <c r="BE261" s="43">
        <f t="shared" si="210"/>
        <v>1.083033953</v>
      </c>
      <c r="BF261" s="43">
        <f t="shared" si="210"/>
        <v>1.055958104</v>
      </c>
      <c r="BG261" s="43">
        <f t="shared" si="210"/>
        <v>1.029559151</v>
      </c>
      <c r="BH261" s="43">
        <f t="shared" si="210"/>
        <v>1.003820173</v>
      </c>
      <c r="BI261" s="43">
        <f t="shared" si="210"/>
        <v>0.9787246684</v>
      </c>
      <c r="BJ261" s="43">
        <f t="shared" si="210"/>
        <v>0.9542565517</v>
      </c>
      <c r="BK261" s="43">
        <f t="shared" si="210"/>
        <v>0.9304001379</v>
      </c>
      <c r="BL261" s="43">
        <f t="shared" si="210"/>
        <v>0.9071401344</v>
      </c>
      <c r="BM261" s="43">
        <f t="shared" si="210"/>
        <v>0.8844616311</v>
      </c>
      <c r="BN261" s="43">
        <f t="shared" si="210"/>
        <v>0.8623500903</v>
      </c>
      <c r="BO261" s="43"/>
      <c r="BP261" s="43"/>
      <c r="BQ261" s="43"/>
      <c r="BR261" s="43"/>
      <c r="BS261" s="43"/>
      <c r="BT261" s="43"/>
      <c r="BU261" s="43"/>
      <c r="BV261" s="43"/>
    </row>
    <row r="262" ht="14.25" customHeight="1">
      <c r="E262" s="50">
        <f t="shared" si="203"/>
        <v>10</v>
      </c>
      <c r="F262" s="50"/>
      <c r="G262" s="43"/>
      <c r="H262" s="43"/>
      <c r="I262" s="43"/>
      <c r="J262" s="43"/>
      <c r="K262" s="43"/>
      <c r="L262" s="43"/>
      <c r="M262" s="43"/>
      <c r="N262" s="43"/>
      <c r="O262" s="43"/>
      <c r="P262" s="43">
        <f>+P$251*P$242</f>
        <v>4.5</v>
      </c>
      <c r="Q262" s="43">
        <f t="shared" ref="Q262:BN262" si="211">+P262*(1-Q$252)</f>
        <v>4.3125</v>
      </c>
      <c r="R262" s="43">
        <f t="shared" si="211"/>
        <v>4.1328125</v>
      </c>
      <c r="S262" s="43">
        <f t="shared" si="211"/>
        <v>3.977832031</v>
      </c>
      <c r="T262" s="43">
        <f t="shared" si="211"/>
        <v>3.82866333</v>
      </c>
      <c r="U262" s="43">
        <f t="shared" si="211"/>
        <v>3.685088455</v>
      </c>
      <c r="V262" s="43">
        <f t="shared" si="211"/>
        <v>3.546897638</v>
      </c>
      <c r="W262" s="43">
        <f t="shared" si="211"/>
        <v>3.413888977</v>
      </c>
      <c r="X262" s="43">
        <f t="shared" si="211"/>
        <v>3.28586814</v>
      </c>
      <c r="Y262" s="43">
        <f t="shared" si="211"/>
        <v>3.162648085</v>
      </c>
      <c r="Z262" s="43">
        <f t="shared" si="211"/>
        <v>3.044048782</v>
      </c>
      <c r="AA262" s="43">
        <f t="shared" si="211"/>
        <v>2.929896952</v>
      </c>
      <c r="AB262" s="43">
        <f t="shared" si="211"/>
        <v>2.820025817</v>
      </c>
      <c r="AC262" s="43">
        <f t="shared" si="211"/>
        <v>2.714274848</v>
      </c>
      <c r="AD262" s="43">
        <f t="shared" si="211"/>
        <v>2.612489542</v>
      </c>
      <c r="AE262" s="43">
        <f t="shared" si="211"/>
        <v>2.525406557</v>
      </c>
      <c r="AF262" s="43">
        <f t="shared" si="211"/>
        <v>2.441226338</v>
      </c>
      <c r="AG262" s="43">
        <f t="shared" si="211"/>
        <v>2.359852127</v>
      </c>
      <c r="AH262" s="43">
        <f t="shared" si="211"/>
        <v>2.28119039</v>
      </c>
      <c r="AI262" s="43">
        <f t="shared" si="211"/>
        <v>2.20515071</v>
      </c>
      <c r="AJ262" s="43">
        <f t="shared" si="211"/>
        <v>2.131645686</v>
      </c>
      <c r="AK262" s="43">
        <f t="shared" si="211"/>
        <v>2.06059083</v>
      </c>
      <c r="AL262" s="43">
        <f t="shared" si="211"/>
        <v>1.991904469</v>
      </c>
      <c r="AM262" s="43">
        <f t="shared" si="211"/>
        <v>1.925507653</v>
      </c>
      <c r="AN262" s="43">
        <f t="shared" si="211"/>
        <v>1.861324065</v>
      </c>
      <c r="AO262" s="43">
        <f t="shared" si="211"/>
        <v>1.799279929</v>
      </c>
      <c r="AP262" s="43">
        <f t="shared" si="211"/>
        <v>1.739303932</v>
      </c>
      <c r="AQ262" s="43">
        <f t="shared" si="211"/>
        <v>1.688574234</v>
      </c>
      <c r="AR262" s="43">
        <f t="shared" si="211"/>
        <v>1.639324152</v>
      </c>
      <c r="AS262" s="43">
        <f t="shared" si="211"/>
        <v>1.591510531</v>
      </c>
      <c r="AT262" s="43">
        <f t="shared" si="211"/>
        <v>1.545091474</v>
      </c>
      <c r="AU262" s="43">
        <f t="shared" si="211"/>
        <v>1.500026306</v>
      </c>
      <c r="AV262" s="43">
        <f t="shared" si="211"/>
        <v>1.456275538</v>
      </c>
      <c r="AW262" s="43">
        <f t="shared" si="211"/>
        <v>1.413800835</v>
      </c>
      <c r="AX262" s="43">
        <f t="shared" si="211"/>
        <v>1.372564978</v>
      </c>
      <c r="AY262" s="43">
        <f t="shared" si="211"/>
        <v>1.332531832</v>
      </c>
      <c r="AZ262" s="43">
        <f t="shared" si="211"/>
        <v>1.293666321</v>
      </c>
      <c r="BA262" s="43">
        <f t="shared" si="211"/>
        <v>1.255934386</v>
      </c>
      <c r="BB262" s="43">
        <f t="shared" si="211"/>
        <v>1.219302967</v>
      </c>
      <c r="BC262" s="43">
        <f t="shared" si="211"/>
        <v>1.188820393</v>
      </c>
      <c r="BD262" s="43">
        <f t="shared" si="211"/>
        <v>1.159099883</v>
      </c>
      <c r="BE262" s="43">
        <f t="shared" si="211"/>
        <v>1.130122386</v>
      </c>
      <c r="BF262" s="43">
        <f t="shared" si="211"/>
        <v>1.101869326</v>
      </c>
      <c r="BG262" s="43">
        <f t="shared" si="211"/>
        <v>1.074322593</v>
      </c>
      <c r="BH262" s="43">
        <f t="shared" si="211"/>
        <v>1.047464528</v>
      </c>
      <c r="BI262" s="43">
        <f t="shared" si="211"/>
        <v>1.021277915</v>
      </c>
      <c r="BJ262" s="43">
        <f t="shared" si="211"/>
        <v>0.9957459669</v>
      </c>
      <c r="BK262" s="43">
        <f t="shared" si="211"/>
        <v>0.9708523178</v>
      </c>
      <c r="BL262" s="43">
        <f t="shared" si="211"/>
        <v>0.9465810098</v>
      </c>
      <c r="BM262" s="43">
        <f t="shared" si="211"/>
        <v>0.9229164846</v>
      </c>
      <c r="BN262" s="43">
        <f t="shared" si="211"/>
        <v>0.8998435725</v>
      </c>
      <c r="BO262" s="43"/>
      <c r="BP262" s="43"/>
      <c r="BQ262" s="43"/>
      <c r="BR262" s="43"/>
      <c r="BS262" s="43"/>
      <c r="BT262" s="43"/>
      <c r="BU262" s="43"/>
      <c r="BV262" s="43"/>
      <c r="BW262" s="43"/>
    </row>
    <row r="263" ht="14.25" customHeight="1">
      <c r="E263" s="50">
        <f t="shared" si="203"/>
        <v>11</v>
      </c>
      <c r="F263" s="50"/>
      <c r="G263" s="43"/>
      <c r="H263" s="43"/>
      <c r="I263" s="43"/>
      <c r="J263" s="43"/>
      <c r="K263" s="43"/>
      <c r="L263" s="43"/>
      <c r="M263" s="43"/>
      <c r="N263" s="43"/>
      <c r="O263" s="43"/>
      <c r="P263" s="43"/>
      <c r="Q263" s="43">
        <f>+Q$251*Q$242</f>
        <v>6</v>
      </c>
      <c r="R263" s="43">
        <f t="shared" ref="R263:BN263" si="212">+Q263*(1-R$252)</f>
        <v>5.75</v>
      </c>
      <c r="S263" s="43">
        <f t="shared" si="212"/>
        <v>5.534375</v>
      </c>
      <c r="T263" s="43">
        <f t="shared" si="212"/>
        <v>5.326835938</v>
      </c>
      <c r="U263" s="43">
        <f t="shared" si="212"/>
        <v>5.12707959</v>
      </c>
      <c r="V263" s="43">
        <f t="shared" si="212"/>
        <v>4.934814105</v>
      </c>
      <c r="W263" s="43">
        <f t="shared" si="212"/>
        <v>4.749758576</v>
      </c>
      <c r="X263" s="43">
        <f t="shared" si="212"/>
        <v>4.57164263</v>
      </c>
      <c r="Y263" s="43">
        <f t="shared" si="212"/>
        <v>4.400206031</v>
      </c>
      <c r="Z263" s="43">
        <f t="shared" si="212"/>
        <v>4.235198305</v>
      </c>
      <c r="AA263" s="43">
        <f t="shared" si="212"/>
        <v>4.076378368</v>
      </c>
      <c r="AB263" s="43">
        <f t="shared" si="212"/>
        <v>3.92351418</v>
      </c>
      <c r="AC263" s="43">
        <f t="shared" si="212"/>
        <v>3.776382398</v>
      </c>
      <c r="AD263" s="43">
        <f t="shared" si="212"/>
        <v>3.634768058</v>
      </c>
      <c r="AE263" s="43">
        <f t="shared" si="212"/>
        <v>3.513609123</v>
      </c>
      <c r="AF263" s="43">
        <f t="shared" si="212"/>
        <v>3.396488819</v>
      </c>
      <c r="AG263" s="43">
        <f t="shared" si="212"/>
        <v>3.283272525</v>
      </c>
      <c r="AH263" s="43">
        <f t="shared" si="212"/>
        <v>3.173830107</v>
      </c>
      <c r="AI263" s="43">
        <f t="shared" si="212"/>
        <v>3.06803577</v>
      </c>
      <c r="AJ263" s="43">
        <f t="shared" si="212"/>
        <v>2.965767911</v>
      </c>
      <c r="AK263" s="43">
        <f t="shared" si="212"/>
        <v>2.866908981</v>
      </c>
      <c r="AL263" s="43">
        <f t="shared" si="212"/>
        <v>2.771345348</v>
      </c>
      <c r="AM263" s="43">
        <f t="shared" si="212"/>
        <v>2.67896717</v>
      </c>
      <c r="AN263" s="43">
        <f t="shared" si="212"/>
        <v>2.589668264</v>
      </c>
      <c r="AO263" s="43">
        <f t="shared" si="212"/>
        <v>2.503345989</v>
      </c>
      <c r="AP263" s="43">
        <f t="shared" si="212"/>
        <v>2.419901122</v>
      </c>
      <c r="AQ263" s="43">
        <f t="shared" si="212"/>
        <v>2.349320673</v>
      </c>
      <c r="AR263" s="43">
        <f t="shared" si="212"/>
        <v>2.28079882</v>
      </c>
      <c r="AS263" s="43">
        <f t="shared" si="212"/>
        <v>2.214275521</v>
      </c>
      <c r="AT263" s="43">
        <f t="shared" si="212"/>
        <v>2.149692485</v>
      </c>
      <c r="AU263" s="43">
        <f t="shared" si="212"/>
        <v>2.086993121</v>
      </c>
      <c r="AV263" s="43">
        <f t="shared" si="212"/>
        <v>2.026122488</v>
      </c>
      <c r="AW263" s="43">
        <f t="shared" si="212"/>
        <v>1.967027249</v>
      </c>
      <c r="AX263" s="43">
        <f t="shared" si="212"/>
        <v>1.909655621</v>
      </c>
      <c r="AY263" s="43">
        <f t="shared" si="212"/>
        <v>1.853957332</v>
      </c>
      <c r="AZ263" s="43">
        <f t="shared" si="212"/>
        <v>1.799883577</v>
      </c>
      <c r="BA263" s="43">
        <f t="shared" si="212"/>
        <v>1.747386972</v>
      </c>
      <c r="BB263" s="43">
        <f t="shared" si="212"/>
        <v>1.696421519</v>
      </c>
      <c r="BC263" s="43">
        <f t="shared" si="212"/>
        <v>1.654010981</v>
      </c>
      <c r="BD263" s="43">
        <f t="shared" si="212"/>
        <v>1.612660706</v>
      </c>
      <c r="BE263" s="43">
        <f t="shared" si="212"/>
        <v>1.572344189</v>
      </c>
      <c r="BF263" s="43">
        <f t="shared" si="212"/>
        <v>1.533035584</v>
      </c>
      <c r="BG263" s="43">
        <f t="shared" si="212"/>
        <v>1.494709694</v>
      </c>
      <c r="BH263" s="43">
        <f t="shared" si="212"/>
        <v>1.457341952</v>
      </c>
      <c r="BI263" s="43">
        <f t="shared" si="212"/>
        <v>1.420908403</v>
      </c>
      <c r="BJ263" s="43">
        <f t="shared" si="212"/>
        <v>1.385385693</v>
      </c>
      <c r="BK263" s="43">
        <f t="shared" si="212"/>
        <v>1.350751051</v>
      </c>
      <c r="BL263" s="43">
        <f t="shared" si="212"/>
        <v>1.316982275</v>
      </c>
      <c r="BM263" s="43">
        <f t="shared" si="212"/>
        <v>1.284057718</v>
      </c>
      <c r="BN263" s="43">
        <f t="shared" si="212"/>
        <v>1.251956275</v>
      </c>
      <c r="BO263" s="43"/>
      <c r="BP263" s="43"/>
      <c r="BQ263" s="43"/>
      <c r="BR263" s="43"/>
      <c r="BS263" s="43"/>
      <c r="BT263" s="43"/>
      <c r="BU263" s="43"/>
      <c r="BV263" s="43"/>
      <c r="BW263" s="43"/>
      <c r="BX263" s="43"/>
    </row>
    <row r="264" ht="14.25" customHeight="1">
      <c r="E264" s="50">
        <f t="shared" si="203"/>
        <v>12</v>
      </c>
      <c r="F264" s="50"/>
      <c r="G264" s="43"/>
      <c r="H264" s="43"/>
      <c r="I264" s="43"/>
      <c r="J264" s="43"/>
      <c r="K264" s="43"/>
      <c r="L264" s="43"/>
      <c r="M264" s="43"/>
      <c r="N264" s="43"/>
      <c r="O264" s="43"/>
      <c r="P264" s="43"/>
      <c r="Q264" s="43"/>
      <c r="R264" s="43">
        <f>+R$251*R$242</f>
        <v>6</v>
      </c>
      <c r="S264" s="43">
        <f t="shared" ref="S264:BN264" si="213">+R264*(1-S$252)</f>
        <v>5.775</v>
      </c>
      <c r="T264" s="43">
        <f t="shared" si="213"/>
        <v>5.5584375</v>
      </c>
      <c r="U264" s="43">
        <f t="shared" si="213"/>
        <v>5.349996094</v>
      </c>
      <c r="V264" s="43">
        <f t="shared" si="213"/>
        <v>5.14937124</v>
      </c>
      <c r="W264" s="43">
        <f t="shared" si="213"/>
        <v>4.956269819</v>
      </c>
      <c r="X264" s="43">
        <f t="shared" si="213"/>
        <v>4.770409701</v>
      </c>
      <c r="Y264" s="43">
        <f t="shared" si="213"/>
        <v>4.591519337</v>
      </c>
      <c r="Z264" s="43">
        <f t="shared" si="213"/>
        <v>4.419337362</v>
      </c>
      <c r="AA264" s="43">
        <f t="shared" si="213"/>
        <v>4.253612211</v>
      </c>
      <c r="AB264" s="43">
        <f t="shared" si="213"/>
        <v>4.094101753</v>
      </c>
      <c r="AC264" s="43">
        <f t="shared" si="213"/>
        <v>3.940572937</v>
      </c>
      <c r="AD264" s="43">
        <f t="shared" si="213"/>
        <v>3.792801452</v>
      </c>
      <c r="AE264" s="43">
        <f t="shared" si="213"/>
        <v>3.666374737</v>
      </c>
      <c r="AF264" s="43">
        <f t="shared" si="213"/>
        <v>3.544162246</v>
      </c>
      <c r="AG264" s="43">
        <f t="shared" si="213"/>
        <v>3.426023504</v>
      </c>
      <c r="AH264" s="43">
        <f t="shared" si="213"/>
        <v>3.311822721</v>
      </c>
      <c r="AI264" s="43">
        <f t="shared" si="213"/>
        <v>3.20142863</v>
      </c>
      <c r="AJ264" s="43">
        <f t="shared" si="213"/>
        <v>3.094714342</v>
      </c>
      <c r="AK264" s="43">
        <f t="shared" si="213"/>
        <v>2.991557197</v>
      </c>
      <c r="AL264" s="43">
        <f t="shared" si="213"/>
        <v>2.891838624</v>
      </c>
      <c r="AM264" s="43">
        <f t="shared" si="213"/>
        <v>2.795444003</v>
      </c>
      <c r="AN264" s="43">
        <f t="shared" si="213"/>
        <v>2.702262537</v>
      </c>
      <c r="AO264" s="43">
        <f t="shared" si="213"/>
        <v>2.612187119</v>
      </c>
      <c r="AP264" s="43">
        <f t="shared" si="213"/>
        <v>2.525114215</v>
      </c>
      <c r="AQ264" s="43">
        <f t="shared" si="213"/>
        <v>2.45146505</v>
      </c>
      <c r="AR264" s="43">
        <f t="shared" si="213"/>
        <v>2.379963986</v>
      </c>
      <c r="AS264" s="43">
        <f t="shared" si="213"/>
        <v>2.31054837</v>
      </c>
      <c r="AT264" s="43">
        <f t="shared" si="213"/>
        <v>2.243157376</v>
      </c>
      <c r="AU264" s="43">
        <f t="shared" si="213"/>
        <v>2.177731952</v>
      </c>
      <c r="AV264" s="43">
        <f t="shared" si="213"/>
        <v>2.11421477</v>
      </c>
      <c r="AW264" s="43">
        <f t="shared" si="213"/>
        <v>2.052550173</v>
      </c>
      <c r="AX264" s="43">
        <f t="shared" si="213"/>
        <v>1.992684126</v>
      </c>
      <c r="AY264" s="43">
        <f t="shared" si="213"/>
        <v>1.934564173</v>
      </c>
      <c r="AZ264" s="43">
        <f t="shared" si="213"/>
        <v>1.878139384</v>
      </c>
      <c r="BA264" s="43">
        <f t="shared" si="213"/>
        <v>1.823360319</v>
      </c>
      <c r="BB264" s="43">
        <f t="shared" si="213"/>
        <v>1.770178976</v>
      </c>
      <c r="BC264" s="43">
        <f t="shared" si="213"/>
        <v>1.725924502</v>
      </c>
      <c r="BD264" s="43">
        <f t="shared" si="213"/>
        <v>1.682776389</v>
      </c>
      <c r="BE264" s="43">
        <f t="shared" si="213"/>
        <v>1.64070698</v>
      </c>
      <c r="BF264" s="43">
        <f t="shared" si="213"/>
        <v>1.599689305</v>
      </c>
      <c r="BG264" s="43">
        <f t="shared" si="213"/>
        <v>1.559697072</v>
      </c>
      <c r="BH264" s="43">
        <f t="shared" si="213"/>
        <v>1.520704646</v>
      </c>
      <c r="BI264" s="43">
        <f t="shared" si="213"/>
        <v>1.482687029</v>
      </c>
      <c r="BJ264" s="43">
        <f t="shared" si="213"/>
        <v>1.445619854</v>
      </c>
      <c r="BK264" s="43">
        <f t="shared" si="213"/>
        <v>1.409479357</v>
      </c>
      <c r="BL264" s="43">
        <f t="shared" si="213"/>
        <v>1.374242373</v>
      </c>
      <c r="BM264" s="43">
        <f t="shared" si="213"/>
        <v>1.339886314</v>
      </c>
      <c r="BN264" s="43">
        <f t="shared" si="213"/>
        <v>1.306389156</v>
      </c>
      <c r="BO264" s="43"/>
      <c r="BP264" s="43"/>
      <c r="BQ264" s="43"/>
      <c r="BR264" s="43"/>
      <c r="BS264" s="43"/>
      <c r="BT264" s="43"/>
      <c r="BU264" s="43"/>
      <c r="BV264" s="43"/>
      <c r="BW264" s="43"/>
      <c r="BX264" s="43"/>
      <c r="BY264" s="43"/>
    </row>
    <row r="265" ht="14.25" customHeight="1">
      <c r="E265" s="50">
        <f t="shared" si="203"/>
        <v>13</v>
      </c>
      <c r="F265" s="50"/>
      <c r="G265" s="43"/>
      <c r="H265" s="43"/>
      <c r="I265" s="43"/>
      <c r="J265" s="43"/>
      <c r="K265" s="43"/>
      <c r="L265" s="43"/>
      <c r="M265" s="43"/>
      <c r="N265" s="43"/>
      <c r="O265" s="43"/>
      <c r="P265" s="43"/>
      <c r="Q265" s="43"/>
      <c r="R265" s="43"/>
      <c r="S265" s="43">
        <f>+S$251*S$242</f>
        <v>7.5</v>
      </c>
      <c r="T265" s="43">
        <f t="shared" ref="T265:BN265" si="214">+S265*(1-T$252)</f>
        <v>7.21875</v>
      </c>
      <c r="U265" s="43">
        <f t="shared" si="214"/>
        <v>6.948046875</v>
      </c>
      <c r="V265" s="43">
        <f t="shared" si="214"/>
        <v>6.687495117</v>
      </c>
      <c r="W265" s="43">
        <f t="shared" si="214"/>
        <v>6.43671405</v>
      </c>
      <c r="X265" s="43">
        <f t="shared" si="214"/>
        <v>6.195337273</v>
      </c>
      <c r="Y265" s="43">
        <f t="shared" si="214"/>
        <v>5.963012126</v>
      </c>
      <c r="Z265" s="43">
        <f t="shared" si="214"/>
        <v>5.739399171</v>
      </c>
      <c r="AA265" s="43">
        <f t="shared" si="214"/>
        <v>5.524171702</v>
      </c>
      <c r="AB265" s="43">
        <f t="shared" si="214"/>
        <v>5.317015263</v>
      </c>
      <c r="AC265" s="43">
        <f t="shared" si="214"/>
        <v>5.117627191</v>
      </c>
      <c r="AD265" s="43">
        <f t="shared" si="214"/>
        <v>4.925716171</v>
      </c>
      <c r="AE265" s="43">
        <f t="shared" si="214"/>
        <v>4.761525632</v>
      </c>
      <c r="AF265" s="43">
        <f t="shared" si="214"/>
        <v>4.602808111</v>
      </c>
      <c r="AG265" s="43">
        <f t="shared" si="214"/>
        <v>4.449381174</v>
      </c>
      <c r="AH265" s="43">
        <f t="shared" si="214"/>
        <v>4.301068468</v>
      </c>
      <c r="AI265" s="43">
        <f t="shared" si="214"/>
        <v>4.157699519</v>
      </c>
      <c r="AJ265" s="43">
        <f t="shared" si="214"/>
        <v>4.019109535</v>
      </c>
      <c r="AK265" s="43">
        <f t="shared" si="214"/>
        <v>3.885139217</v>
      </c>
      <c r="AL265" s="43">
        <f t="shared" si="214"/>
        <v>3.755634577</v>
      </c>
      <c r="AM265" s="43">
        <f t="shared" si="214"/>
        <v>3.630446758</v>
      </c>
      <c r="AN265" s="43">
        <f t="shared" si="214"/>
        <v>3.509431866</v>
      </c>
      <c r="AO265" s="43">
        <f t="shared" si="214"/>
        <v>3.392450804</v>
      </c>
      <c r="AP265" s="43">
        <f t="shared" si="214"/>
        <v>3.27936911</v>
      </c>
      <c r="AQ265" s="43">
        <f t="shared" si="214"/>
        <v>3.183720844</v>
      </c>
      <c r="AR265" s="43">
        <f t="shared" si="214"/>
        <v>3.09086232</v>
      </c>
      <c r="AS265" s="43">
        <f t="shared" si="214"/>
        <v>3.000712169</v>
      </c>
      <c r="AT265" s="43">
        <f t="shared" si="214"/>
        <v>2.913191397</v>
      </c>
      <c r="AU265" s="43">
        <f t="shared" si="214"/>
        <v>2.828223315</v>
      </c>
      <c r="AV265" s="43">
        <f t="shared" si="214"/>
        <v>2.745733468</v>
      </c>
      <c r="AW265" s="43">
        <f t="shared" si="214"/>
        <v>2.665649575</v>
      </c>
      <c r="AX265" s="43">
        <f t="shared" si="214"/>
        <v>2.587901463</v>
      </c>
      <c r="AY265" s="43">
        <f t="shared" si="214"/>
        <v>2.512421003</v>
      </c>
      <c r="AZ265" s="43">
        <f t="shared" si="214"/>
        <v>2.439142057</v>
      </c>
      <c r="BA265" s="43">
        <f t="shared" si="214"/>
        <v>2.368000414</v>
      </c>
      <c r="BB265" s="43">
        <f t="shared" si="214"/>
        <v>2.298933735</v>
      </c>
      <c r="BC265" s="43">
        <f t="shared" si="214"/>
        <v>2.241460392</v>
      </c>
      <c r="BD265" s="43">
        <f t="shared" si="214"/>
        <v>2.185423882</v>
      </c>
      <c r="BE265" s="43">
        <f t="shared" si="214"/>
        <v>2.130788285</v>
      </c>
      <c r="BF265" s="43">
        <f t="shared" si="214"/>
        <v>2.077518578</v>
      </c>
      <c r="BG265" s="43">
        <f t="shared" si="214"/>
        <v>2.025580613</v>
      </c>
      <c r="BH265" s="43">
        <f t="shared" si="214"/>
        <v>1.974941098</v>
      </c>
      <c r="BI265" s="43">
        <f t="shared" si="214"/>
        <v>1.925567571</v>
      </c>
      <c r="BJ265" s="43">
        <f t="shared" si="214"/>
        <v>1.877428381</v>
      </c>
      <c r="BK265" s="43">
        <f t="shared" si="214"/>
        <v>1.830492672</v>
      </c>
      <c r="BL265" s="43">
        <f t="shared" si="214"/>
        <v>1.784730355</v>
      </c>
      <c r="BM265" s="43">
        <f t="shared" si="214"/>
        <v>1.740112096</v>
      </c>
      <c r="BN265" s="43">
        <f t="shared" si="214"/>
        <v>1.696609294</v>
      </c>
      <c r="BO265" s="43"/>
      <c r="BP265" s="43"/>
      <c r="BQ265" s="43"/>
      <c r="BR265" s="43"/>
      <c r="BS265" s="43"/>
      <c r="BT265" s="43"/>
      <c r="BU265" s="43"/>
      <c r="BV265" s="43"/>
      <c r="BW265" s="43"/>
      <c r="BX265" s="43"/>
      <c r="BY265" s="43"/>
      <c r="BZ265" s="43"/>
    </row>
    <row r="266" ht="14.25" customHeight="1">
      <c r="E266" s="50">
        <f t="shared" si="203"/>
        <v>14</v>
      </c>
      <c r="F266" s="50"/>
      <c r="G266" s="43"/>
      <c r="H266" s="43"/>
      <c r="I266" s="43"/>
      <c r="J266" s="43"/>
      <c r="K266" s="43"/>
      <c r="L266" s="43"/>
      <c r="M266" s="43"/>
      <c r="N266" s="43"/>
      <c r="O266" s="43"/>
      <c r="P266" s="43"/>
      <c r="Q266" s="43"/>
      <c r="R266" s="43"/>
      <c r="S266" s="43"/>
      <c r="T266" s="43">
        <f>+T$251*T$242</f>
        <v>7.5</v>
      </c>
      <c r="U266" s="43">
        <f t="shared" ref="U266:BN266" si="215">+T266*(1-U$252)</f>
        <v>7.21875</v>
      </c>
      <c r="V266" s="43">
        <f t="shared" si="215"/>
        <v>6.948046875</v>
      </c>
      <c r="W266" s="43">
        <f t="shared" si="215"/>
        <v>6.687495117</v>
      </c>
      <c r="X266" s="43">
        <f t="shared" si="215"/>
        <v>6.43671405</v>
      </c>
      <c r="Y266" s="43">
        <f t="shared" si="215"/>
        <v>6.195337273</v>
      </c>
      <c r="Z266" s="43">
        <f t="shared" si="215"/>
        <v>5.963012126</v>
      </c>
      <c r="AA266" s="43">
        <f t="shared" si="215"/>
        <v>5.739399171</v>
      </c>
      <c r="AB266" s="43">
        <f t="shared" si="215"/>
        <v>5.524171702</v>
      </c>
      <c r="AC266" s="43">
        <f t="shared" si="215"/>
        <v>5.317015263</v>
      </c>
      <c r="AD266" s="43">
        <f t="shared" si="215"/>
        <v>5.117627191</v>
      </c>
      <c r="AE266" s="43">
        <f t="shared" si="215"/>
        <v>4.947039618</v>
      </c>
      <c r="AF266" s="43">
        <f t="shared" si="215"/>
        <v>4.782138297</v>
      </c>
      <c r="AG266" s="43">
        <f t="shared" si="215"/>
        <v>4.622733687</v>
      </c>
      <c r="AH266" s="43">
        <f t="shared" si="215"/>
        <v>4.468642564</v>
      </c>
      <c r="AI266" s="43">
        <f t="shared" si="215"/>
        <v>4.319687812</v>
      </c>
      <c r="AJ266" s="43">
        <f t="shared" si="215"/>
        <v>4.175698219</v>
      </c>
      <c r="AK266" s="43">
        <f t="shared" si="215"/>
        <v>4.036508278</v>
      </c>
      <c r="AL266" s="43">
        <f t="shared" si="215"/>
        <v>3.901958002</v>
      </c>
      <c r="AM266" s="43">
        <f t="shared" si="215"/>
        <v>3.771892735</v>
      </c>
      <c r="AN266" s="43">
        <f t="shared" si="215"/>
        <v>3.646162977</v>
      </c>
      <c r="AO266" s="43">
        <f t="shared" si="215"/>
        <v>3.524624211</v>
      </c>
      <c r="AP266" s="43">
        <f t="shared" si="215"/>
        <v>3.407136738</v>
      </c>
      <c r="AQ266" s="43">
        <f t="shared" si="215"/>
        <v>3.307761916</v>
      </c>
      <c r="AR266" s="43">
        <f t="shared" si="215"/>
        <v>3.211285527</v>
      </c>
      <c r="AS266" s="43">
        <f t="shared" si="215"/>
        <v>3.117623032</v>
      </c>
      <c r="AT266" s="43">
        <f t="shared" si="215"/>
        <v>3.026692361</v>
      </c>
      <c r="AU266" s="43">
        <f t="shared" si="215"/>
        <v>2.938413834</v>
      </c>
      <c r="AV266" s="43">
        <f t="shared" si="215"/>
        <v>2.852710097</v>
      </c>
      <c r="AW266" s="43">
        <f t="shared" si="215"/>
        <v>2.769506052</v>
      </c>
      <c r="AX266" s="43">
        <f t="shared" si="215"/>
        <v>2.688728792</v>
      </c>
      <c r="AY266" s="43">
        <f t="shared" si="215"/>
        <v>2.610307536</v>
      </c>
      <c r="AZ266" s="43">
        <f t="shared" si="215"/>
        <v>2.534173566</v>
      </c>
      <c r="BA266" s="43">
        <f t="shared" si="215"/>
        <v>2.46026017</v>
      </c>
      <c r="BB266" s="43">
        <f t="shared" si="215"/>
        <v>2.388502582</v>
      </c>
      <c r="BC266" s="43">
        <f t="shared" si="215"/>
        <v>2.328790018</v>
      </c>
      <c r="BD266" s="43">
        <f t="shared" si="215"/>
        <v>2.270570267</v>
      </c>
      <c r="BE266" s="43">
        <f t="shared" si="215"/>
        <v>2.21380601</v>
      </c>
      <c r="BF266" s="43">
        <f t="shared" si="215"/>
        <v>2.15846086</v>
      </c>
      <c r="BG266" s="43">
        <f t="shared" si="215"/>
        <v>2.104499339</v>
      </c>
      <c r="BH266" s="43">
        <f t="shared" si="215"/>
        <v>2.051886855</v>
      </c>
      <c r="BI266" s="43">
        <f t="shared" si="215"/>
        <v>2.000589684</v>
      </c>
      <c r="BJ266" s="43">
        <f t="shared" si="215"/>
        <v>1.950574942</v>
      </c>
      <c r="BK266" s="43">
        <f t="shared" si="215"/>
        <v>1.901810568</v>
      </c>
      <c r="BL266" s="43">
        <f t="shared" si="215"/>
        <v>1.854265304</v>
      </c>
      <c r="BM266" s="43">
        <f t="shared" si="215"/>
        <v>1.807908671</v>
      </c>
      <c r="BN266" s="43">
        <f t="shared" si="215"/>
        <v>1.762710955</v>
      </c>
      <c r="BO266" s="43"/>
      <c r="BP266" s="43"/>
      <c r="BQ266" s="43"/>
      <c r="BR266" s="43"/>
      <c r="BS266" s="43"/>
      <c r="BT266" s="43"/>
      <c r="BU266" s="43"/>
      <c r="BV266" s="43"/>
      <c r="BW266" s="43"/>
      <c r="BX266" s="43"/>
      <c r="BY266" s="43"/>
      <c r="BZ266" s="43"/>
      <c r="CA266" s="43"/>
    </row>
    <row r="267" ht="14.25" customHeight="1">
      <c r="E267" s="50">
        <f t="shared" si="203"/>
        <v>15</v>
      </c>
      <c r="F267" s="50"/>
      <c r="G267" s="43"/>
      <c r="H267" s="43"/>
      <c r="I267" s="43"/>
      <c r="J267" s="43"/>
      <c r="K267" s="43"/>
      <c r="L267" s="43"/>
      <c r="M267" s="43"/>
      <c r="N267" s="43"/>
      <c r="O267" s="43"/>
      <c r="P267" s="43"/>
      <c r="Q267" s="43"/>
      <c r="R267" s="43"/>
      <c r="S267" s="43"/>
      <c r="T267" s="43"/>
      <c r="U267" s="43">
        <f>+U$251*U$242</f>
        <v>9</v>
      </c>
      <c r="V267" s="43">
        <f t="shared" ref="V267:BN267" si="216">+U267*(1-V$252)</f>
        <v>8.6625</v>
      </c>
      <c r="W267" s="43">
        <f t="shared" si="216"/>
        <v>8.33765625</v>
      </c>
      <c r="X267" s="43">
        <f t="shared" si="216"/>
        <v>8.024994141</v>
      </c>
      <c r="Y267" s="43">
        <f t="shared" si="216"/>
        <v>7.72405686</v>
      </c>
      <c r="Z267" s="43">
        <f t="shared" si="216"/>
        <v>7.434404728</v>
      </c>
      <c r="AA267" s="43">
        <f t="shared" si="216"/>
        <v>7.155614551</v>
      </c>
      <c r="AB267" s="43">
        <f t="shared" si="216"/>
        <v>6.887279005</v>
      </c>
      <c r="AC267" s="43">
        <f t="shared" si="216"/>
        <v>6.629006042</v>
      </c>
      <c r="AD267" s="43">
        <f t="shared" si="216"/>
        <v>6.380418316</v>
      </c>
      <c r="AE267" s="43">
        <f t="shared" si="216"/>
        <v>6.167737705</v>
      </c>
      <c r="AF267" s="43">
        <f t="shared" si="216"/>
        <v>5.962146448</v>
      </c>
      <c r="AG267" s="43">
        <f t="shared" si="216"/>
        <v>5.763408234</v>
      </c>
      <c r="AH267" s="43">
        <f t="shared" si="216"/>
        <v>5.571294626</v>
      </c>
      <c r="AI267" s="43">
        <f t="shared" si="216"/>
        <v>5.385584805</v>
      </c>
      <c r="AJ267" s="43">
        <f t="shared" si="216"/>
        <v>5.206065311</v>
      </c>
      <c r="AK267" s="43">
        <f t="shared" si="216"/>
        <v>5.032529801</v>
      </c>
      <c r="AL267" s="43">
        <f t="shared" si="216"/>
        <v>4.864778808</v>
      </c>
      <c r="AM267" s="43">
        <f t="shared" si="216"/>
        <v>4.702619514</v>
      </c>
      <c r="AN267" s="43">
        <f t="shared" si="216"/>
        <v>4.54586553</v>
      </c>
      <c r="AO267" s="43">
        <f t="shared" si="216"/>
        <v>4.394336679</v>
      </c>
      <c r="AP267" s="43">
        <f t="shared" si="216"/>
        <v>4.24785879</v>
      </c>
      <c r="AQ267" s="43">
        <f t="shared" si="216"/>
        <v>4.123962909</v>
      </c>
      <c r="AR267" s="43">
        <f t="shared" si="216"/>
        <v>4.003680657</v>
      </c>
      <c r="AS267" s="43">
        <f t="shared" si="216"/>
        <v>3.886906638</v>
      </c>
      <c r="AT267" s="43">
        <f t="shared" si="216"/>
        <v>3.773538528</v>
      </c>
      <c r="AU267" s="43">
        <f t="shared" si="216"/>
        <v>3.663476987</v>
      </c>
      <c r="AV267" s="43">
        <f t="shared" si="216"/>
        <v>3.556625575</v>
      </c>
      <c r="AW267" s="43">
        <f t="shared" si="216"/>
        <v>3.452890663</v>
      </c>
      <c r="AX267" s="43">
        <f t="shared" si="216"/>
        <v>3.352181352</v>
      </c>
      <c r="AY267" s="43">
        <f t="shared" si="216"/>
        <v>3.254409395</v>
      </c>
      <c r="AZ267" s="43">
        <f t="shared" si="216"/>
        <v>3.159489121</v>
      </c>
      <c r="BA267" s="43">
        <f t="shared" si="216"/>
        <v>3.067337355</v>
      </c>
      <c r="BB267" s="43">
        <f t="shared" si="216"/>
        <v>2.977873349</v>
      </c>
      <c r="BC267" s="43">
        <f t="shared" si="216"/>
        <v>2.903426515</v>
      </c>
      <c r="BD267" s="43">
        <f t="shared" si="216"/>
        <v>2.830840853</v>
      </c>
      <c r="BE267" s="43">
        <f t="shared" si="216"/>
        <v>2.760069831</v>
      </c>
      <c r="BF267" s="43">
        <f t="shared" si="216"/>
        <v>2.691068085</v>
      </c>
      <c r="BG267" s="43">
        <f t="shared" si="216"/>
        <v>2.623791383</v>
      </c>
      <c r="BH267" s="43">
        <f t="shared" si="216"/>
        <v>2.558196599</v>
      </c>
      <c r="BI267" s="43">
        <f t="shared" si="216"/>
        <v>2.494241684</v>
      </c>
      <c r="BJ267" s="43">
        <f t="shared" si="216"/>
        <v>2.431885642</v>
      </c>
      <c r="BK267" s="43">
        <f t="shared" si="216"/>
        <v>2.371088501</v>
      </c>
      <c r="BL267" s="43">
        <f t="shared" si="216"/>
        <v>2.311811288</v>
      </c>
      <c r="BM267" s="43">
        <f t="shared" si="216"/>
        <v>2.254016006</v>
      </c>
      <c r="BN267" s="43">
        <f t="shared" si="216"/>
        <v>2.197665606</v>
      </c>
      <c r="BO267" s="43"/>
      <c r="BP267" s="43"/>
      <c r="BQ267" s="43"/>
      <c r="BR267" s="43"/>
      <c r="BS267" s="43"/>
      <c r="BT267" s="43"/>
      <c r="BU267" s="43"/>
      <c r="BV267" s="43"/>
      <c r="BW267" s="43"/>
      <c r="BX267" s="43"/>
      <c r="BY267" s="43"/>
      <c r="BZ267" s="43"/>
      <c r="CA267" s="43"/>
      <c r="CB267" s="43"/>
    </row>
    <row r="268" ht="14.25" customHeight="1">
      <c r="E268" s="50">
        <f t="shared" si="203"/>
        <v>16</v>
      </c>
      <c r="F268" s="50"/>
      <c r="G268" s="43"/>
      <c r="H268" s="43"/>
      <c r="I268" s="43"/>
      <c r="J268" s="43"/>
      <c r="K268" s="43"/>
      <c r="L268" s="43"/>
      <c r="M268" s="43"/>
      <c r="N268" s="43"/>
      <c r="O268" s="43"/>
      <c r="P268" s="43"/>
      <c r="Q268" s="43"/>
      <c r="R268" s="43"/>
      <c r="S268" s="43"/>
      <c r="T268" s="43"/>
      <c r="U268" s="43"/>
      <c r="V268" s="43">
        <f>+V$251*V$242</f>
        <v>9</v>
      </c>
      <c r="W268" s="43">
        <f t="shared" ref="W268:BN268" si="217">+V268*(1-W$252)</f>
        <v>8.6625</v>
      </c>
      <c r="X268" s="43">
        <f t="shared" si="217"/>
        <v>8.33765625</v>
      </c>
      <c r="Y268" s="43">
        <f t="shared" si="217"/>
        <v>8.024994141</v>
      </c>
      <c r="Z268" s="43">
        <f t="shared" si="217"/>
        <v>7.72405686</v>
      </c>
      <c r="AA268" s="43">
        <f t="shared" si="217"/>
        <v>7.434404728</v>
      </c>
      <c r="AB268" s="43">
        <f t="shared" si="217"/>
        <v>7.155614551</v>
      </c>
      <c r="AC268" s="43">
        <f t="shared" si="217"/>
        <v>6.887279005</v>
      </c>
      <c r="AD268" s="43">
        <f t="shared" si="217"/>
        <v>6.629006042</v>
      </c>
      <c r="AE268" s="43">
        <f t="shared" si="217"/>
        <v>6.408039174</v>
      </c>
      <c r="AF268" s="43">
        <f t="shared" si="217"/>
        <v>6.194437869</v>
      </c>
      <c r="AG268" s="43">
        <f t="shared" si="217"/>
        <v>5.987956606</v>
      </c>
      <c r="AH268" s="43">
        <f t="shared" si="217"/>
        <v>5.788358053</v>
      </c>
      <c r="AI268" s="43">
        <f t="shared" si="217"/>
        <v>5.595412784</v>
      </c>
      <c r="AJ268" s="43">
        <f t="shared" si="217"/>
        <v>5.408899025</v>
      </c>
      <c r="AK268" s="43">
        <f t="shared" si="217"/>
        <v>5.228602391</v>
      </c>
      <c r="AL268" s="43">
        <f t="shared" si="217"/>
        <v>5.054315644</v>
      </c>
      <c r="AM268" s="43">
        <f t="shared" si="217"/>
        <v>4.885838456</v>
      </c>
      <c r="AN268" s="43">
        <f t="shared" si="217"/>
        <v>4.722977174</v>
      </c>
      <c r="AO268" s="43">
        <f t="shared" si="217"/>
        <v>4.565544602</v>
      </c>
      <c r="AP268" s="43">
        <f t="shared" si="217"/>
        <v>4.413359782</v>
      </c>
      <c r="AQ268" s="43">
        <f t="shared" si="217"/>
        <v>4.284636788</v>
      </c>
      <c r="AR268" s="43">
        <f t="shared" si="217"/>
        <v>4.159668215</v>
      </c>
      <c r="AS268" s="43">
        <f t="shared" si="217"/>
        <v>4.038344559</v>
      </c>
      <c r="AT268" s="43">
        <f t="shared" si="217"/>
        <v>3.920559509</v>
      </c>
      <c r="AU268" s="43">
        <f t="shared" si="217"/>
        <v>3.806209857</v>
      </c>
      <c r="AV268" s="43">
        <f t="shared" si="217"/>
        <v>3.695195403</v>
      </c>
      <c r="AW268" s="43">
        <f t="shared" si="217"/>
        <v>3.58741887</v>
      </c>
      <c r="AX268" s="43">
        <f t="shared" si="217"/>
        <v>3.48278582</v>
      </c>
      <c r="AY268" s="43">
        <f t="shared" si="217"/>
        <v>3.381204567</v>
      </c>
      <c r="AZ268" s="43">
        <f t="shared" si="217"/>
        <v>3.2825861</v>
      </c>
      <c r="BA268" s="43">
        <f t="shared" si="217"/>
        <v>3.186844006</v>
      </c>
      <c r="BB268" s="43">
        <f t="shared" si="217"/>
        <v>3.093894389</v>
      </c>
      <c r="BC268" s="43">
        <f t="shared" si="217"/>
        <v>3.016547029</v>
      </c>
      <c r="BD268" s="43">
        <f t="shared" si="217"/>
        <v>2.941133353</v>
      </c>
      <c r="BE268" s="43">
        <f t="shared" si="217"/>
        <v>2.867605019</v>
      </c>
      <c r="BF268" s="43">
        <f t="shared" si="217"/>
        <v>2.795914894</v>
      </c>
      <c r="BG268" s="43">
        <f t="shared" si="217"/>
        <v>2.726017022</v>
      </c>
      <c r="BH268" s="43">
        <f t="shared" si="217"/>
        <v>2.657866596</v>
      </c>
      <c r="BI268" s="43">
        <f t="shared" si="217"/>
        <v>2.591419931</v>
      </c>
      <c r="BJ268" s="43">
        <f t="shared" si="217"/>
        <v>2.526634433</v>
      </c>
      <c r="BK268" s="43">
        <f t="shared" si="217"/>
        <v>2.463468572</v>
      </c>
      <c r="BL268" s="43">
        <f t="shared" si="217"/>
        <v>2.401881858</v>
      </c>
      <c r="BM268" s="43">
        <f t="shared" si="217"/>
        <v>2.341834811</v>
      </c>
      <c r="BN268" s="43">
        <f t="shared" si="217"/>
        <v>2.283288941</v>
      </c>
      <c r="BO268" s="43"/>
      <c r="BP268" s="43"/>
      <c r="BQ268" s="43"/>
      <c r="BR268" s="43"/>
      <c r="BS268" s="43"/>
      <c r="BT268" s="43"/>
      <c r="BU268" s="43"/>
      <c r="BV268" s="43"/>
      <c r="BW268" s="43"/>
      <c r="BX268" s="43"/>
      <c r="BY268" s="43"/>
      <c r="BZ268" s="43"/>
      <c r="CA268" s="43"/>
      <c r="CB268" s="43"/>
      <c r="CC268" s="43"/>
    </row>
    <row r="269" ht="14.25" customHeight="1">
      <c r="E269" s="50">
        <f t="shared" si="203"/>
        <v>17</v>
      </c>
      <c r="F269" s="50"/>
      <c r="G269" s="43"/>
      <c r="H269" s="43"/>
      <c r="I269" s="43"/>
      <c r="J269" s="43"/>
      <c r="K269" s="43"/>
      <c r="L269" s="43"/>
      <c r="M269" s="43"/>
      <c r="N269" s="43"/>
      <c r="O269" s="43"/>
      <c r="P269" s="43"/>
      <c r="Q269" s="43"/>
      <c r="R269" s="43"/>
      <c r="S269" s="43"/>
      <c r="T269" s="43"/>
      <c r="U269" s="43"/>
      <c r="V269" s="43"/>
      <c r="W269" s="43">
        <f>+W$251*W$242</f>
        <v>10.5</v>
      </c>
      <c r="X269" s="43">
        <f t="shared" ref="X269:BN269" si="218">+W269*(1-X$252)</f>
        <v>10.10625</v>
      </c>
      <c r="Y269" s="43">
        <f t="shared" si="218"/>
        <v>9.727265625</v>
      </c>
      <c r="Z269" s="43">
        <f t="shared" si="218"/>
        <v>9.362493164</v>
      </c>
      <c r="AA269" s="43">
        <f t="shared" si="218"/>
        <v>9.01139967</v>
      </c>
      <c r="AB269" s="43">
        <f t="shared" si="218"/>
        <v>8.673472183</v>
      </c>
      <c r="AC269" s="43">
        <f t="shared" si="218"/>
        <v>8.348216976</v>
      </c>
      <c r="AD269" s="43">
        <f t="shared" si="218"/>
        <v>8.035158839</v>
      </c>
      <c r="AE269" s="43">
        <f t="shared" si="218"/>
        <v>7.767320211</v>
      </c>
      <c r="AF269" s="43">
        <f t="shared" si="218"/>
        <v>7.508409538</v>
      </c>
      <c r="AG269" s="43">
        <f t="shared" si="218"/>
        <v>7.25812922</v>
      </c>
      <c r="AH269" s="43">
        <f t="shared" si="218"/>
        <v>7.016191579</v>
      </c>
      <c r="AI269" s="43">
        <f t="shared" si="218"/>
        <v>6.782318526</v>
      </c>
      <c r="AJ269" s="43">
        <f t="shared" si="218"/>
        <v>6.556241242</v>
      </c>
      <c r="AK269" s="43">
        <f t="shared" si="218"/>
        <v>6.337699867</v>
      </c>
      <c r="AL269" s="43">
        <f t="shared" si="218"/>
        <v>6.126443205</v>
      </c>
      <c r="AM269" s="43">
        <f t="shared" si="218"/>
        <v>5.922228432</v>
      </c>
      <c r="AN269" s="43">
        <f t="shared" si="218"/>
        <v>5.724820817</v>
      </c>
      <c r="AO269" s="43">
        <f t="shared" si="218"/>
        <v>5.533993457</v>
      </c>
      <c r="AP269" s="43">
        <f t="shared" si="218"/>
        <v>5.349527008</v>
      </c>
      <c r="AQ269" s="43">
        <f t="shared" si="218"/>
        <v>5.193499137</v>
      </c>
      <c r="AR269" s="43">
        <f t="shared" si="218"/>
        <v>5.042022079</v>
      </c>
      <c r="AS269" s="43">
        <f t="shared" si="218"/>
        <v>4.894963102</v>
      </c>
      <c r="AT269" s="43">
        <f t="shared" si="218"/>
        <v>4.752193345</v>
      </c>
      <c r="AU269" s="43">
        <f t="shared" si="218"/>
        <v>4.613587705</v>
      </c>
      <c r="AV269" s="43">
        <f t="shared" si="218"/>
        <v>4.479024731</v>
      </c>
      <c r="AW269" s="43">
        <f t="shared" si="218"/>
        <v>4.348386509</v>
      </c>
      <c r="AX269" s="43">
        <f t="shared" si="218"/>
        <v>4.221558569</v>
      </c>
      <c r="AY269" s="43">
        <f t="shared" si="218"/>
        <v>4.098429778</v>
      </c>
      <c r="AZ269" s="43">
        <f t="shared" si="218"/>
        <v>3.978892243</v>
      </c>
      <c r="BA269" s="43">
        <f t="shared" si="218"/>
        <v>3.862841219</v>
      </c>
      <c r="BB269" s="43">
        <f t="shared" si="218"/>
        <v>3.750175017</v>
      </c>
      <c r="BC269" s="43">
        <f t="shared" si="218"/>
        <v>3.656420641</v>
      </c>
      <c r="BD269" s="43">
        <f t="shared" si="218"/>
        <v>3.565010125</v>
      </c>
      <c r="BE269" s="43">
        <f t="shared" si="218"/>
        <v>3.475884872</v>
      </c>
      <c r="BF269" s="43">
        <f t="shared" si="218"/>
        <v>3.38898775</v>
      </c>
      <c r="BG269" s="43">
        <f t="shared" si="218"/>
        <v>3.304263057</v>
      </c>
      <c r="BH269" s="43">
        <f t="shared" si="218"/>
        <v>3.22165648</v>
      </c>
      <c r="BI269" s="43">
        <f t="shared" si="218"/>
        <v>3.141115068</v>
      </c>
      <c r="BJ269" s="43">
        <f t="shared" si="218"/>
        <v>3.062587191</v>
      </c>
      <c r="BK269" s="43">
        <f t="shared" si="218"/>
        <v>2.986022512</v>
      </c>
      <c r="BL269" s="43">
        <f t="shared" si="218"/>
        <v>2.911371949</v>
      </c>
      <c r="BM269" s="43">
        <f t="shared" si="218"/>
        <v>2.83858765</v>
      </c>
      <c r="BN269" s="43">
        <f t="shared" si="218"/>
        <v>2.767622959</v>
      </c>
      <c r="BO269" s="43"/>
      <c r="BP269" s="43"/>
      <c r="BQ269" s="43"/>
      <c r="BR269" s="43"/>
      <c r="BS269" s="43"/>
      <c r="BT269" s="43"/>
      <c r="BU269" s="43"/>
      <c r="BV269" s="43"/>
      <c r="BW269" s="43"/>
      <c r="BX269" s="43"/>
      <c r="BY269" s="43"/>
      <c r="BZ269" s="43"/>
      <c r="CA269" s="43"/>
      <c r="CB269" s="43"/>
      <c r="CC269" s="43"/>
      <c r="CD269" s="43"/>
    </row>
    <row r="270" ht="14.25" customHeight="1">
      <c r="E270" s="50">
        <f t="shared" si="203"/>
        <v>18</v>
      </c>
      <c r="F270" s="50"/>
      <c r="G270" s="43"/>
      <c r="H270" s="43"/>
      <c r="I270" s="43"/>
      <c r="J270" s="43"/>
      <c r="K270" s="43"/>
      <c r="L270" s="43"/>
      <c r="M270" s="43"/>
      <c r="N270" s="43"/>
      <c r="O270" s="43"/>
      <c r="P270" s="43"/>
      <c r="Q270" s="43"/>
      <c r="R270" s="43"/>
      <c r="S270" s="43"/>
      <c r="T270" s="43"/>
      <c r="U270" s="43"/>
      <c r="V270" s="43"/>
      <c r="W270" s="43"/>
      <c r="X270" s="43">
        <f>+X$251*X$242</f>
        <v>10.5</v>
      </c>
      <c r="Y270" s="43">
        <f t="shared" ref="Y270:BN270" si="219">+X270*(1-Y$252)</f>
        <v>10.10625</v>
      </c>
      <c r="Z270" s="43">
        <f t="shared" si="219"/>
        <v>9.727265625</v>
      </c>
      <c r="AA270" s="43">
        <f t="shared" si="219"/>
        <v>9.362493164</v>
      </c>
      <c r="AB270" s="43">
        <f t="shared" si="219"/>
        <v>9.01139967</v>
      </c>
      <c r="AC270" s="43">
        <f t="shared" si="219"/>
        <v>8.673472183</v>
      </c>
      <c r="AD270" s="43">
        <f t="shared" si="219"/>
        <v>8.348216976</v>
      </c>
      <c r="AE270" s="43">
        <f t="shared" si="219"/>
        <v>8.069943077</v>
      </c>
      <c r="AF270" s="43">
        <f t="shared" si="219"/>
        <v>7.800944974</v>
      </c>
      <c r="AG270" s="43">
        <f t="shared" si="219"/>
        <v>7.540913475</v>
      </c>
      <c r="AH270" s="43">
        <f t="shared" si="219"/>
        <v>7.289549693</v>
      </c>
      <c r="AI270" s="43">
        <f t="shared" si="219"/>
        <v>7.046564703</v>
      </c>
      <c r="AJ270" s="43">
        <f t="shared" si="219"/>
        <v>6.811679213</v>
      </c>
      <c r="AK270" s="43">
        <f t="shared" si="219"/>
        <v>6.584623239</v>
      </c>
      <c r="AL270" s="43">
        <f t="shared" si="219"/>
        <v>6.365135798</v>
      </c>
      <c r="AM270" s="43">
        <f t="shared" si="219"/>
        <v>6.152964604</v>
      </c>
      <c r="AN270" s="43">
        <f t="shared" si="219"/>
        <v>5.947865784</v>
      </c>
      <c r="AO270" s="43">
        <f t="shared" si="219"/>
        <v>5.749603591</v>
      </c>
      <c r="AP270" s="43">
        <f t="shared" si="219"/>
        <v>5.557950138</v>
      </c>
      <c r="AQ270" s="43">
        <f t="shared" si="219"/>
        <v>5.395843259</v>
      </c>
      <c r="AR270" s="43">
        <f t="shared" si="219"/>
        <v>5.238464498</v>
      </c>
      <c r="AS270" s="43">
        <f t="shared" si="219"/>
        <v>5.08567595</v>
      </c>
      <c r="AT270" s="43">
        <f t="shared" si="219"/>
        <v>4.937343735</v>
      </c>
      <c r="AU270" s="43">
        <f t="shared" si="219"/>
        <v>4.793337876</v>
      </c>
      <c r="AV270" s="43">
        <f t="shared" si="219"/>
        <v>4.653532188</v>
      </c>
      <c r="AW270" s="43">
        <f t="shared" si="219"/>
        <v>4.517804165</v>
      </c>
      <c r="AX270" s="43">
        <f t="shared" si="219"/>
        <v>4.386034877</v>
      </c>
      <c r="AY270" s="43">
        <f t="shared" si="219"/>
        <v>4.25810886</v>
      </c>
      <c r="AZ270" s="43">
        <f t="shared" si="219"/>
        <v>4.133914018</v>
      </c>
      <c r="BA270" s="43">
        <f t="shared" si="219"/>
        <v>4.013341526</v>
      </c>
      <c r="BB270" s="43">
        <f t="shared" si="219"/>
        <v>3.896285732</v>
      </c>
      <c r="BC270" s="43">
        <f t="shared" si="219"/>
        <v>3.798878588</v>
      </c>
      <c r="BD270" s="43">
        <f t="shared" si="219"/>
        <v>3.703906624</v>
      </c>
      <c r="BE270" s="43">
        <f t="shared" si="219"/>
        <v>3.611308958</v>
      </c>
      <c r="BF270" s="43">
        <f t="shared" si="219"/>
        <v>3.521026234</v>
      </c>
      <c r="BG270" s="43">
        <f t="shared" si="219"/>
        <v>3.433000578</v>
      </c>
      <c r="BH270" s="43">
        <f t="shared" si="219"/>
        <v>3.347175564</v>
      </c>
      <c r="BI270" s="43">
        <f t="shared" si="219"/>
        <v>3.263496175</v>
      </c>
      <c r="BJ270" s="43">
        <f t="shared" si="219"/>
        <v>3.18190877</v>
      </c>
      <c r="BK270" s="43">
        <f t="shared" si="219"/>
        <v>3.102361051</v>
      </c>
      <c r="BL270" s="43">
        <f t="shared" si="219"/>
        <v>3.024802025</v>
      </c>
      <c r="BM270" s="43">
        <f t="shared" si="219"/>
        <v>2.949181974</v>
      </c>
      <c r="BN270" s="43">
        <f t="shared" si="219"/>
        <v>2.875452425</v>
      </c>
      <c r="BO270" s="43"/>
      <c r="BP270" s="43"/>
      <c r="BQ270" s="43"/>
      <c r="BR270" s="43"/>
      <c r="BS270" s="43"/>
      <c r="BT270" s="43"/>
      <c r="BU270" s="43"/>
      <c r="BV270" s="43"/>
      <c r="BW270" s="43"/>
      <c r="BX270" s="43"/>
      <c r="BY270" s="43"/>
      <c r="BZ270" s="43"/>
      <c r="CA270" s="43"/>
      <c r="CB270" s="43"/>
      <c r="CC270" s="43"/>
      <c r="CD270" s="43"/>
      <c r="CE270" s="43"/>
    </row>
    <row r="271" ht="14.25" customHeight="1">
      <c r="E271" s="50">
        <f t="shared" si="203"/>
        <v>19</v>
      </c>
      <c r="F271" s="50"/>
      <c r="G271" s="43"/>
      <c r="H271" s="43"/>
      <c r="I271" s="43"/>
      <c r="J271" s="43"/>
      <c r="K271" s="43"/>
      <c r="L271" s="43"/>
      <c r="M271" s="43"/>
      <c r="N271" s="43"/>
      <c r="O271" s="43"/>
      <c r="P271" s="43"/>
      <c r="Q271" s="43"/>
      <c r="R271" s="43"/>
      <c r="S271" s="43"/>
      <c r="T271" s="43"/>
      <c r="U271" s="43"/>
      <c r="V271" s="43"/>
      <c r="W271" s="43"/>
      <c r="X271" s="43"/>
      <c r="Y271" s="43">
        <f>+Y$251*Y$242</f>
        <v>12</v>
      </c>
      <c r="Z271" s="43">
        <f t="shared" ref="Z271:BN271" si="220">+Y271*(1-Z$252)</f>
        <v>11.55</v>
      </c>
      <c r="AA271" s="43">
        <f t="shared" si="220"/>
        <v>11.116875</v>
      </c>
      <c r="AB271" s="43">
        <f t="shared" si="220"/>
        <v>10.69999219</v>
      </c>
      <c r="AC271" s="43">
        <f t="shared" si="220"/>
        <v>10.29874248</v>
      </c>
      <c r="AD271" s="43">
        <f t="shared" si="220"/>
        <v>9.912539637</v>
      </c>
      <c r="AE271" s="43">
        <f t="shared" si="220"/>
        <v>9.58212165</v>
      </c>
      <c r="AF271" s="43">
        <f t="shared" si="220"/>
        <v>9.262717595</v>
      </c>
      <c r="AG271" s="43">
        <f t="shared" si="220"/>
        <v>8.953960341</v>
      </c>
      <c r="AH271" s="43">
        <f t="shared" si="220"/>
        <v>8.655494997</v>
      </c>
      <c r="AI271" s="43">
        <f t="shared" si="220"/>
        <v>8.366978497</v>
      </c>
      <c r="AJ271" s="43">
        <f t="shared" si="220"/>
        <v>8.088079214</v>
      </c>
      <c r="AK271" s="43">
        <f t="shared" si="220"/>
        <v>7.818476573</v>
      </c>
      <c r="AL271" s="43">
        <f t="shared" si="220"/>
        <v>7.557860687</v>
      </c>
      <c r="AM271" s="43">
        <f t="shared" si="220"/>
        <v>7.305931998</v>
      </c>
      <c r="AN271" s="43">
        <f t="shared" si="220"/>
        <v>7.062400931</v>
      </c>
      <c r="AO271" s="43">
        <f t="shared" si="220"/>
        <v>6.826987567</v>
      </c>
      <c r="AP271" s="43">
        <f t="shared" si="220"/>
        <v>6.599421315</v>
      </c>
      <c r="AQ271" s="43">
        <f t="shared" si="220"/>
        <v>6.406938193</v>
      </c>
      <c r="AR271" s="43">
        <f t="shared" si="220"/>
        <v>6.220069162</v>
      </c>
      <c r="AS271" s="43">
        <f t="shared" si="220"/>
        <v>6.038650478</v>
      </c>
      <c r="AT271" s="43">
        <f t="shared" si="220"/>
        <v>5.862523173</v>
      </c>
      <c r="AU271" s="43">
        <f t="shared" si="220"/>
        <v>5.691532914</v>
      </c>
      <c r="AV271" s="43">
        <f t="shared" si="220"/>
        <v>5.52552987</v>
      </c>
      <c r="AW271" s="43">
        <f t="shared" si="220"/>
        <v>5.364368582</v>
      </c>
      <c r="AX271" s="43">
        <f t="shared" si="220"/>
        <v>5.207907832</v>
      </c>
      <c r="AY271" s="43">
        <f t="shared" si="220"/>
        <v>5.05601052</v>
      </c>
      <c r="AZ271" s="43">
        <f t="shared" si="220"/>
        <v>4.908543547</v>
      </c>
      <c r="BA271" s="43">
        <f t="shared" si="220"/>
        <v>4.765377693</v>
      </c>
      <c r="BB271" s="43">
        <f t="shared" si="220"/>
        <v>4.626387511</v>
      </c>
      <c r="BC271" s="43">
        <f t="shared" si="220"/>
        <v>4.510727823</v>
      </c>
      <c r="BD271" s="43">
        <f t="shared" si="220"/>
        <v>4.397959627</v>
      </c>
      <c r="BE271" s="43">
        <f t="shared" si="220"/>
        <v>4.288010637</v>
      </c>
      <c r="BF271" s="43">
        <f t="shared" si="220"/>
        <v>4.180810371</v>
      </c>
      <c r="BG271" s="43">
        <f t="shared" si="220"/>
        <v>4.076290111</v>
      </c>
      <c r="BH271" s="43">
        <f t="shared" si="220"/>
        <v>3.974382859</v>
      </c>
      <c r="BI271" s="43">
        <f t="shared" si="220"/>
        <v>3.875023287</v>
      </c>
      <c r="BJ271" s="43">
        <f t="shared" si="220"/>
        <v>3.778147705</v>
      </c>
      <c r="BK271" s="43">
        <f t="shared" si="220"/>
        <v>3.683694012</v>
      </c>
      <c r="BL271" s="43">
        <f t="shared" si="220"/>
        <v>3.591601662</v>
      </c>
      <c r="BM271" s="43">
        <f t="shared" si="220"/>
        <v>3.50181162</v>
      </c>
      <c r="BN271" s="43">
        <f t="shared" si="220"/>
        <v>3.41426633</v>
      </c>
      <c r="BO271" s="43"/>
      <c r="BP271" s="43"/>
      <c r="BQ271" s="43"/>
      <c r="BR271" s="43"/>
      <c r="BS271" s="43"/>
      <c r="BT271" s="43"/>
      <c r="BU271" s="43"/>
      <c r="BV271" s="43"/>
      <c r="BW271" s="43"/>
      <c r="BX271" s="43"/>
      <c r="BY271" s="43"/>
      <c r="BZ271" s="43"/>
      <c r="CA271" s="43"/>
      <c r="CB271" s="43"/>
      <c r="CC271" s="43"/>
      <c r="CD271" s="43"/>
      <c r="CE271" s="43"/>
      <c r="CF271" s="43"/>
    </row>
    <row r="272" ht="14.25" customHeight="1">
      <c r="E272" s="50">
        <f t="shared" si="203"/>
        <v>20</v>
      </c>
      <c r="F272" s="50"/>
      <c r="G272" s="43"/>
      <c r="H272" s="43"/>
      <c r="I272" s="43"/>
      <c r="J272" s="43"/>
      <c r="K272" s="43"/>
      <c r="L272" s="43"/>
      <c r="M272" s="43"/>
      <c r="N272" s="43"/>
      <c r="O272" s="43"/>
      <c r="P272" s="43"/>
      <c r="Q272" s="43"/>
      <c r="R272" s="43"/>
      <c r="S272" s="43"/>
      <c r="T272" s="43"/>
      <c r="U272" s="43"/>
      <c r="V272" s="43"/>
      <c r="W272" s="43"/>
      <c r="X272" s="43"/>
      <c r="Y272" s="43"/>
      <c r="Z272" s="43">
        <f>+Z$251*Z$242</f>
        <v>12</v>
      </c>
      <c r="AA272" s="43">
        <f t="shared" ref="AA272:BN272" si="221">+Z272*(1-AA$252)</f>
        <v>11.55</v>
      </c>
      <c r="AB272" s="43">
        <f t="shared" si="221"/>
        <v>11.116875</v>
      </c>
      <c r="AC272" s="43">
        <f t="shared" si="221"/>
        <v>10.69999219</v>
      </c>
      <c r="AD272" s="43">
        <f t="shared" si="221"/>
        <v>10.29874248</v>
      </c>
      <c r="AE272" s="43">
        <f t="shared" si="221"/>
        <v>9.955451064</v>
      </c>
      <c r="AF272" s="43">
        <f t="shared" si="221"/>
        <v>9.623602696</v>
      </c>
      <c r="AG272" s="43">
        <f t="shared" si="221"/>
        <v>9.302815939</v>
      </c>
      <c r="AH272" s="43">
        <f t="shared" si="221"/>
        <v>8.992722074</v>
      </c>
      <c r="AI272" s="43">
        <f t="shared" si="221"/>
        <v>8.692964672</v>
      </c>
      <c r="AJ272" s="43">
        <f t="shared" si="221"/>
        <v>8.403199183</v>
      </c>
      <c r="AK272" s="43">
        <f t="shared" si="221"/>
        <v>8.123092543</v>
      </c>
      <c r="AL272" s="43">
        <f t="shared" si="221"/>
        <v>7.852322792</v>
      </c>
      <c r="AM272" s="43">
        <f t="shared" si="221"/>
        <v>7.590578699</v>
      </c>
      <c r="AN272" s="43">
        <f t="shared" si="221"/>
        <v>7.337559409</v>
      </c>
      <c r="AO272" s="43">
        <f t="shared" si="221"/>
        <v>7.092974095</v>
      </c>
      <c r="AP272" s="43">
        <f t="shared" si="221"/>
        <v>6.856541626</v>
      </c>
      <c r="AQ272" s="43">
        <f t="shared" si="221"/>
        <v>6.656559161</v>
      </c>
      <c r="AR272" s="43">
        <f t="shared" si="221"/>
        <v>6.462409519</v>
      </c>
      <c r="AS272" s="43">
        <f t="shared" si="221"/>
        <v>6.273922575</v>
      </c>
      <c r="AT272" s="43">
        <f t="shared" si="221"/>
        <v>6.090933167</v>
      </c>
      <c r="AU272" s="43">
        <f t="shared" si="221"/>
        <v>5.913280949</v>
      </c>
      <c r="AV272" s="43">
        <f t="shared" si="221"/>
        <v>5.740810255</v>
      </c>
      <c r="AW272" s="43">
        <f t="shared" si="221"/>
        <v>5.573369956</v>
      </c>
      <c r="AX272" s="43">
        <f t="shared" si="221"/>
        <v>5.410813332</v>
      </c>
      <c r="AY272" s="43">
        <f t="shared" si="221"/>
        <v>5.252997943</v>
      </c>
      <c r="AZ272" s="43">
        <f t="shared" si="221"/>
        <v>5.099785503</v>
      </c>
      <c r="BA272" s="43">
        <f t="shared" si="221"/>
        <v>4.951041759</v>
      </c>
      <c r="BB272" s="43">
        <f t="shared" si="221"/>
        <v>4.806636375</v>
      </c>
      <c r="BC272" s="43">
        <f t="shared" si="221"/>
        <v>4.686470465</v>
      </c>
      <c r="BD272" s="43">
        <f t="shared" si="221"/>
        <v>4.569308704</v>
      </c>
      <c r="BE272" s="43">
        <f t="shared" si="221"/>
        <v>4.455075986</v>
      </c>
      <c r="BF272" s="43">
        <f t="shared" si="221"/>
        <v>4.343699086</v>
      </c>
      <c r="BG272" s="43">
        <f t="shared" si="221"/>
        <v>4.235106609</v>
      </c>
      <c r="BH272" s="43">
        <f t="shared" si="221"/>
        <v>4.129228944</v>
      </c>
      <c r="BI272" s="43">
        <f t="shared" si="221"/>
        <v>4.02599822</v>
      </c>
      <c r="BJ272" s="43">
        <f t="shared" si="221"/>
        <v>3.925348265</v>
      </c>
      <c r="BK272" s="43">
        <f t="shared" si="221"/>
        <v>3.827214558</v>
      </c>
      <c r="BL272" s="43">
        <f t="shared" si="221"/>
        <v>3.731534194</v>
      </c>
      <c r="BM272" s="43">
        <f t="shared" si="221"/>
        <v>3.638245839</v>
      </c>
      <c r="BN272" s="43">
        <f t="shared" si="221"/>
        <v>3.547289693</v>
      </c>
      <c r="BO272" s="43"/>
      <c r="BP272" s="43"/>
      <c r="BQ272" s="43"/>
      <c r="BR272" s="43"/>
      <c r="BS272" s="43"/>
      <c r="BT272" s="43"/>
      <c r="BU272" s="43"/>
      <c r="BV272" s="43"/>
      <c r="BW272" s="43"/>
      <c r="BX272" s="43"/>
      <c r="BY272" s="43"/>
      <c r="BZ272" s="43"/>
      <c r="CA272" s="43"/>
      <c r="CB272" s="43"/>
      <c r="CC272" s="43"/>
      <c r="CD272" s="43"/>
      <c r="CE272" s="43"/>
      <c r="CF272" s="43"/>
      <c r="CG272" s="43"/>
    </row>
    <row r="273" ht="14.25" customHeight="1">
      <c r="E273" s="50">
        <f t="shared" si="203"/>
        <v>21</v>
      </c>
      <c r="F273" s="50"/>
      <c r="G273" s="43"/>
      <c r="H273" s="43"/>
      <c r="I273" s="43"/>
      <c r="J273" s="43"/>
      <c r="K273" s="43"/>
      <c r="L273" s="43"/>
      <c r="M273" s="43"/>
      <c r="N273" s="43"/>
      <c r="O273" s="43"/>
      <c r="P273" s="43"/>
      <c r="Q273" s="43"/>
      <c r="R273" s="43"/>
      <c r="S273" s="43"/>
      <c r="T273" s="43"/>
      <c r="U273" s="43"/>
      <c r="V273" s="43"/>
      <c r="W273" s="43"/>
      <c r="X273" s="43"/>
      <c r="Y273" s="43"/>
      <c r="Z273" s="43"/>
      <c r="AA273" s="43">
        <f>+AA$251*AA$242</f>
        <v>13.5</v>
      </c>
      <c r="AB273" s="43">
        <f t="shared" ref="AB273:BN273" si="222">+AA273*(1-AB$252)</f>
        <v>12.99375</v>
      </c>
      <c r="AC273" s="43">
        <f t="shared" si="222"/>
        <v>12.50648438</v>
      </c>
      <c r="AD273" s="43">
        <f t="shared" si="222"/>
        <v>12.03749121</v>
      </c>
      <c r="AE273" s="43">
        <f t="shared" si="222"/>
        <v>11.6362415</v>
      </c>
      <c r="AF273" s="43">
        <f t="shared" si="222"/>
        <v>11.24836679</v>
      </c>
      <c r="AG273" s="43">
        <f t="shared" si="222"/>
        <v>10.87342123</v>
      </c>
      <c r="AH273" s="43">
        <f t="shared" si="222"/>
        <v>10.51097385</v>
      </c>
      <c r="AI273" s="43">
        <f t="shared" si="222"/>
        <v>10.16060806</v>
      </c>
      <c r="AJ273" s="43">
        <f t="shared" si="222"/>
        <v>9.821921123</v>
      </c>
      <c r="AK273" s="43">
        <f t="shared" si="222"/>
        <v>9.494523752</v>
      </c>
      <c r="AL273" s="43">
        <f t="shared" si="222"/>
        <v>9.178039627</v>
      </c>
      <c r="AM273" s="43">
        <f t="shared" si="222"/>
        <v>8.872104973</v>
      </c>
      <c r="AN273" s="43">
        <f t="shared" si="222"/>
        <v>8.57636814</v>
      </c>
      <c r="AO273" s="43">
        <f t="shared" si="222"/>
        <v>8.290489202</v>
      </c>
      <c r="AP273" s="43">
        <f t="shared" si="222"/>
        <v>8.014139562</v>
      </c>
      <c r="AQ273" s="43">
        <f t="shared" si="222"/>
        <v>7.780393825</v>
      </c>
      <c r="AR273" s="43">
        <f t="shared" si="222"/>
        <v>7.553465672</v>
      </c>
      <c r="AS273" s="43">
        <f t="shared" si="222"/>
        <v>7.333156256</v>
      </c>
      <c r="AT273" s="43">
        <f t="shared" si="222"/>
        <v>7.119272532</v>
      </c>
      <c r="AU273" s="43">
        <f t="shared" si="222"/>
        <v>6.911627083</v>
      </c>
      <c r="AV273" s="43">
        <f t="shared" si="222"/>
        <v>6.71003796</v>
      </c>
      <c r="AW273" s="43">
        <f t="shared" si="222"/>
        <v>6.51432852</v>
      </c>
      <c r="AX273" s="43">
        <f t="shared" si="222"/>
        <v>6.324327271</v>
      </c>
      <c r="AY273" s="43">
        <f t="shared" si="222"/>
        <v>6.139867726</v>
      </c>
      <c r="AZ273" s="43">
        <f t="shared" si="222"/>
        <v>5.96078825</v>
      </c>
      <c r="BA273" s="43">
        <f t="shared" si="222"/>
        <v>5.786931926</v>
      </c>
      <c r="BB273" s="43">
        <f t="shared" si="222"/>
        <v>5.618146412</v>
      </c>
      <c r="BC273" s="43">
        <f t="shared" si="222"/>
        <v>5.477692752</v>
      </c>
      <c r="BD273" s="43">
        <f t="shared" si="222"/>
        <v>5.340750433</v>
      </c>
      <c r="BE273" s="43">
        <f t="shared" si="222"/>
        <v>5.207231672</v>
      </c>
      <c r="BF273" s="43">
        <f t="shared" si="222"/>
        <v>5.07705088</v>
      </c>
      <c r="BG273" s="43">
        <f t="shared" si="222"/>
        <v>4.950124608</v>
      </c>
      <c r="BH273" s="43">
        <f t="shared" si="222"/>
        <v>4.826371493</v>
      </c>
      <c r="BI273" s="43">
        <f t="shared" si="222"/>
        <v>4.705712206</v>
      </c>
      <c r="BJ273" s="43">
        <f t="shared" si="222"/>
        <v>4.588069401</v>
      </c>
      <c r="BK273" s="43">
        <f t="shared" si="222"/>
        <v>4.473367666</v>
      </c>
      <c r="BL273" s="43">
        <f t="shared" si="222"/>
        <v>4.361533474</v>
      </c>
      <c r="BM273" s="43">
        <f t="shared" si="222"/>
        <v>4.252495137</v>
      </c>
      <c r="BN273" s="43">
        <f t="shared" si="222"/>
        <v>4.146182759</v>
      </c>
      <c r="BO273" s="43"/>
      <c r="BP273" s="43"/>
      <c r="BQ273" s="43"/>
      <c r="BR273" s="43"/>
      <c r="BS273" s="43"/>
      <c r="BT273" s="43"/>
      <c r="BU273" s="43"/>
      <c r="BV273" s="43"/>
      <c r="BW273" s="43"/>
      <c r="BX273" s="43"/>
      <c r="BY273" s="43"/>
      <c r="BZ273" s="43"/>
      <c r="CA273" s="43"/>
      <c r="CB273" s="43"/>
      <c r="CC273" s="43"/>
      <c r="CD273" s="43"/>
      <c r="CE273" s="43"/>
      <c r="CF273" s="43"/>
      <c r="CG273" s="43"/>
      <c r="CH273" s="43"/>
    </row>
    <row r="274" ht="14.25" customHeight="1">
      <c r="E274" s="50">
        <f t="shared" si="203"/>
        <v>22</v>
      </c>
      <c r="F274" s="50"/>
      <c r="G274" s="43"/>
      <c r="H274" s="43"/>
      <c r="I274" s="43"/>
      <c r="J274" s="43"/>
      <c r="K274" s="43"/>
      <c r="L274" s="43"/>
      <c r="M274" s="43"/>
      <c r="N274" s="43"/>
      <c r="O274" s="43"/>
      <c r="P274" s="43"/>
      <c r="Q274" s="43"/>
      <c r="R274" s="43"/>
      <c r="S274" s="43"/>
      <c r="T274" s="43"/>
      <c r="U274" s="43"/>
      <c r="V274" s="43"/>
      <c r="W274" s="43"/>
      <c r="X274" s="43"/>
      <c r="Y274" s="43"/>
      <c r="Z274" s="43"/>
      <c r="AA274" s="43"/>
      <c r="AB274" s="43">
        <f>+AB$251*AB$242</f>
        <v>13.5</v>
      </c>
      <c r="AC274" s="43">
        <f t="shared" ref="AC274:BN274" si="223">+AB274*(1-AC$252)</f>
        <v>12.99375</v>
      </c>
      <c r="AD274" s="43">
        <f t="shared" si="223"/>
        <v>12.50648438</v>
      </c>
      <c r="AE274" s="43">
        <f t="shared" si="223"/>
        <v>12.08960156</v>
      </c>
      <c r="AF274" s="43">
        <f t="shared" si="223"/>
        <v>11.68661484</v>
      </c>
      <c r="AG274" s="43">
        <f t="shared" si="223"/>
        <v>11.29706102</v>
      </c>
      <c r="AH274" s="43">
        <f t="shared" si="223"/>
        <v>10.92049232</v>
      </c>
      <c r="AI274" s="43">
        <f t="shared" si="223"/>
        <v>10.5564759</v>
      </c>
      <c r="AJ274" s="43">
        <f t="shared" si="223"/>
        <v>10.20459337</v>
      </c>
      <c r="AK274" s="43">
        <f t="shared" si="223"/>
        <v>9.864440262</v>
      </c>
      <c r="AL274" s="43">
        <f t="shared" si="223"/>
        <v>9.535625587</v>
      </c>
      <c r="AM274" s="43">
        <f t="shared" si="223"/>
        <v>9.2177714</v>
      </c>
      <c r="AN274" s="43">
        <f t="shared" si="223"/>
        <v>8.910512354</v>
      </c>
      <c r="AO274" s="43">
        <f t="shared" si="223"/>
        <v>8.613495275</v>
      </c>
      <c r="AP274" s="43">
        <f t="shared" si="223"/>
        <v>8.326378766</v>
      </c>
      <c r="AQ274" s="43">
        <f t="shared" si="223"/>
        <v>8.083526052</v>
      </c>
      <c r="AR274" s="43">
        <f t="shared" si="223"/>
        <v>7.847756542</v>
      </c>
      <c r="AS274" s="43">
        <f t="shared" si="223"/>
        <v>7.618863643</v>
      </c>
      <c r="AT274" s="43">
        <f t="shared" si="223"/>
        <v>7.396646787</v>
      </c>
      <c r="AU274" s="43">
        <f t="shared" si="223"/>
        <v>7.180911255</v>
      </c>
      <c r="AV274" s="43">
        <f t="shared" si="223"/>
        <v>6.971468011</v>
      </c>
      <c r="AW274" s="43">
        <f t="shared" si="223"/>
        <v>6.768133527</v>
      </c>
      <c r="AX274" s="43">
        <f t="shared" si="223"/>
        <v>6.570729632</v>
      </c>
      <c r="AY274" s="43">
        <f t="shared" si="223"/>
        <v>6.379083351</v>
      </c>
      <c r="AZ274" s="43">
        <f t="shared" si="223"/>
        <v>6.193026754</v>
      </c>
      <c r="BA274" s="43">
        <f t="shared" si="223"/>
        <v>6.012396807</v>
      </c>
      <c r="BB274" s="43">
        <f t="shared" si="223"/>
        <v>5.837035233</v>
      </c>
      <c r="BC274" s="43">
        <f t="shared" si="223"/>
        <v>5.691109352</v>
      </c>
      <c r="BD274" s="43">
        <f t="shared" si="223"/>
        <v>5.548831619</v>
      </c>
      <c r="BE274" s="43">
        <f t="shared" si="223"/>
        <v>5.410110828</v>
      </c>
      <c r="BF274" s="43">
        <f t="shared" si="223"/>
        <v>5.274858057</v>
      </c>
      <c r="BG274" s="43">
        <f t="shared" si="223"/>
        <v>5.142986606</v>
      </c>
      <c r="BH274" s="43">
        <f t="shared" si="223"/>
        <v>5.014411941</v>
      </c>
      <c r="BI274" s="43">
        <f t="shared" si="223"/>
        <v>4.889051642</v>
      </c>
      <c r="BJ274" s="43">
        <f t="shared" si="223"/>
        <v>4.766825351</v>
      </c>
      <c r="BK274" s="43">
        <f t="shared" si="223"/>
        <v>4.647654717</v>
      </c>
      <c r="BL274" s="43">
        <f t="shared" si="223"/>
        <v>4.531463349</v>
      </c>
      <c r="BM274" s="43">
        <f t="shared" si="223"/>
        <v>4.418176766</v>
      </c>
      <c r="BN274" s="43">
        <f t="shared" si="223"/>
        <v>4.307722347</v>
      </c>
      <c r="BO274" s="43"/>
      <c r="BP274" s="43"/>
      <c r="BQ274" s="43"/>
      <c r="BR274" s="43"/>
      <c r="BS274" s="43"/>
      <c r="BT274" s="43"/>
      <c r="BU274" s="43"/>
      <c r="BV274" s="43"/>
      <c r="BW274" s="43"/>
      <c r="BX274" s="43"/>
      <c r="BY274" s="43"/>
      <c r="BZ274" s="43"/>
      <c r="CA274" s="43"/>
      <c r="CB274" s="43"/>
      <c r="CC274" s="43"/>
      <c r="CD274" s="43"/>
      <c r="CE274" s="43"/>
      <c r="CF274" s="43"/>
      <c r="CG274" s="43"/>
      <c r="CH274" s="43"/>
      <c r="CI274" s="43"/>
    </row>
    <row r="275" ht="14.25" customHeight="1">
      <c r="E275" s="50">
        <f t="shared" si="203"/>
        <v>23</v>
      </c>
      <c r="F275" s="50"/>
      <c r="G275" s="43"/>
      <c r="H275" s="43"/>
      <c r="I275" s="43"/>
      <c r="J275" s="43"/>
      <c r="K275" s="43"/>
      <c r="L275" s="43"/>
      <c r="M275" s="43"/>
      <c r="N275" s="43"/>
      <c r="O275" s="43"/>
      <c r="P275" s="43"/>
      <c r="Q275" s="43"/>
      <c r="R275" s="43"/>
      <c r="S275" s="43"/>
      <c r="T275" s="43"/>
      <c r="U275" s="43"/>
      <c r="V275" s="43"/>
      <c r="W275" s="43"/>
      <c r="X275" s="43"/>
      <c r="Y275" s="43"/>
      <c r="Z275" s="43"/>
      <c r="AA275" s="43"/>
      <c r="AB275" s="43"/>
      <c r="AC275" s="43">
        <f>+AC$251*AC$242</f>
        <v>15</v>
      </c>
      <c r="AD275" s="43">
        <f t="shared" ref="AD275:BN275" si="224">+AC275*(1-AD$252)</f>
        <v>14.4375</v>
      </c>
      <c r="AE275" s="43">
        <f t="shared" si="224"/>
        <v>13.95625</v>
      </c>
      <c r="AF275" s="43">
        <f t="shared" si="224"/>
        <v>13.49104167</v>
      </c>
      <c r="AG275" s="43">
        <f t="shared" si="224"/>
        <v>13.04134028</v>
      </c>
      <c r="AH275" s="43">
        <f t="shared" si="224"/>
        <v>12.60662894</v>
      </c>
      <c r="AI275" s="43">
        <f t="shared" si="224"/>
        <v>12.18640797</v>
      </c>
      <c r="AJ275" s="43">
        <f t="shared" si="224"/>
        <v>11.78019437</v>
      </c>
      <c r="AK275" s="43">
        <f t="shared" si="224"/>
        <v>11.38752123</v>
      </c>
      <c r="AL275" s="43">
        <f t="shared" si="224"/>
        <v>11.00793719</v>
      </c>
      <c r="AM275" s="43">
        <f t="shared" si="224"/>
        <v>10.64100595</v>
      </c>
      <c r="AN275" s="43">
        <f t="shared" si="224"/>
        <v>10.28630575</v>
      </c>
      <c r="AO275" s="43">
        <f t="shared" si="224"/>
        <v>9.943428889</v>
      </c>
      <c r="AP275" s="43">
        <f t="shared" si="224"/>
        <v>9.611981259</v>
      </c>
      <c r="AQ275" s="43">
        <f t="shared" si="224"/>
        <v>9.331631806</v>
      </c>
      <c r="AR275" s="43">
        <f t="shared" si="224"/>
        <v>9.059459212</v>
      </c>
      <c r="AS275" s="43">
        <f t="shared" si="224"/>
        <v>8.795224985</v>
      </c>
      <c r="AT275" s="43">
        <f t="shared" si="224"/>
        <v>8.538697589</v>
      </c>
      <c r="AU275" s="43">
        <f t="shared" si="224"/>
        <v>8.289652243</v>
      </c>
      <c r="AV275" s="43">
        <f t="shared" si="224"/>
        <v>8.047870719</v>
      </c>
      <c r="AW275" s="43">
        <f t="shared" si="224"/>
        <v>7.813141157</v>
      </c>
      <c r="AX275" s="43">
        <f t="shared" si="224"/>
        <v>7.585257873</v>
      </c>
      <c r="AY275" s="43">
        <f t="shared" si="224"/>
        <v>7.364021185</v>
      </c>
      <c r="AZ275" s="43">
        <f t="shared" si="224"/>
        <v>7.149237234</v>
      </c>
      <c r="BA275" s="43">
        <f t="shared" si="224"/>
        <v>6.940717814</v>
      </c>
      <c r="BB275" s="43">
        <f t="shared" si="224"/>
        <v>6.738280211</v>
      </c>
      <c r="BC275" s="43">
        <f t="shared" si="224"/>
        <v>6.569823206</v>
      </c>
      <c r="BD275" s="43">
        <f t="shared" si="224"/>
        <v>6.405577626</v>
      </c>
      <c r="BE275" s="43">
        <f t="shared" si="224"/>
        <v>6.245438185</v>
      </c>
      <c r="BF275" s="43">
        <f t="shared" si="224"/>
        <v>6.089302231</v>
      </c>
      <c r="BG275" s="43">
        <f t="shared" si="224"/>
        <v>5.937069675</v>
      </c>
      <c r="BH275" s="43">
        <f t="shared" si="224"/>
        <v>5.788642933</v>
      </c>
      <c r="BI275" s="43">
        <f t="shared" si="224"/>
        <v>5.64392686</v>
      </c>
      <c r="BJ275" s="43">
        <f t="shared" si="224"/>
        <v>5.502828688</v>
      </c>
      <c r="BK275" s="43">
        <f t="shared" si="224"/>
        <v>5.365257971</v>
      </c>
      <c r="BL275" s="43">
        <f t="shared" si="224"/>
        <v>5.231126522</v>
      </c>
      <c r="BM275" s="43">
        <f t="shared" si="224"/>
        <v>5.100348359</v>
      </c>
      <c r="BN275" s="43">
        <f t="shared" si="224"/>
        <v>4.97283965</v>
      </c>
      <c r="BO275" s="43"/>
      <c r="BP275" s="43"/>
      <c r="BQ275" s="43"/>
      <c r="BR275" s="43"/>
      <c r="BS275" s="43"/>
      <c r="BT275" s="43"/>
      <c r="BU275" s="43"/>
      <c r="BV275" s="43"/>
      <c r="BW275" s="43"/>
      <c r="BX275" s="43"/>
      <c r="BY275" s="43"/>
      <c r="BZ275" s="43"/>
      <c r="CA275" s="43"/>
      <c r="CB275" s="43"/>
      <c r="CC275" s="43"/>
      <c r="CD275" s="43"/>
      <c r="CE275" s="43"/>
      <c r="CF275" s="43"/>
      <c r="CG275" s="43"/>
      <c r="CH275" s="43"/>
      <c r="CI275" s="43"/>
      <c r="CJ275" s="43"/>
    </row>
    <row r="276" ht="14.25" customHeight="1">
      <c r="E276" s="50">
        <f t="shared" si="203"/>
        <v>24</v>
      </c>
      <c r="F276" s="50"/>
      <c r="G276" s="43"/>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f>+AD$251*AD$242</f>
        <v>15</v>
      </c>
      <c r="AE276" s="43">
        <f t="shared" ref="AE276:BN276" si="225">+AD276*(1-AE$252)</f>
        <v>14.5</v>
      </c>
      <c r="AF276" s="43">
        <f t="shared" si="225"/>
        <v>14.01666667</v>
      </c>
      <c r="AG276" s="43">
        <f t="shared" si="225"/>
        <v>13.54944444</v>
      </c>
      <c r="AH276" s="43">
        <f t="shared" si="225"/>
        <v>13.0977963</v>
      </c>
      <c r="AI276" s="43">
        <f t="shared" si="225"/>
        <v>12.66120309</v>
      </c>
      <c r="AJ276" s="43">
        <f t="shared" si="225"/>
        <v>12.23916298</v>
      </c>
      <c r="AK276" s="43">
        <f t="shared" si="225"/>
        <v>11.83119088</v>
      </c>
      <c r="AL276" s="43">
        <f t="shared" si="225"/>
        <v>11.43681785</v>
      </c>
      <c r="AM276" s="43">
        <f t="shared" si="225"/>
        <v>11.05559059</v>
      </c>
      <c r="AN276" s="43">
        <f t="shared" si="225"/>
        <v>10.68707091</v>
      </c>
      <c r="AO276" s="43">
        <f t="shared" si="225"/>
        <v>10.33083521</v>
      </c>
      <c r="AP276" s="43">
        <f t="shared" si="225"/>
        <v>9.986474036</v>
      </c>
      <c r="AQ276" s="43">
        <f t="shared" si="225"/>
        <v>9.695201876</v>
      </c>
      <c r="AR276" s="43">
        <f t="shared" si="225"/>
        <v>9.412425155</v>
      </c>
      <c r="AS276" s="43">
        <f t="shared" si="225"/>
        <v>9.137896088</v>
      </c>
      <c r="AT276" s="43">
        <f t="shared" si="225"/>
        <v>8.871374119</v>
      </c>
      <c r="AU276" s="43">
        <f t="shared" si="225"/>
        <v>8.612625707</v>
      </c>
      <c r="AV276" s="43">
        <f t="shared" si="225"/>
        <v>8.361424124</v>
      </c>
      <c r="AW276" s="43">
        <f t="shared" si="225"/>
        <v>8.117549254</v>
      </c>
      <c r="AX276" s="43">
        <f t="shared" si="225"/>
        <v>7.8807874</v>
      </c>
      <c r="AY276" s="43">
        <f t="shared" si="225"/>
        <v>7.650931101</v>
      </c>
      <c r="AZ276" s="43">
        <f t="shared" si="225"/>
        <v>7.427778944</v>
      </c>
      <c r="BA276" s="43">
        <f t="shared" si="225"/>
        <v>7.211135392</v>
      </c>
      <c r="BB276" s="43">
        <f t="shared" si="225"/>
        <v>7.000810609</v>
      </c>
      <c r="BC276" s="43">
        <f t="shared" si="225"/>
        <v>6.825790344</v>
      </c>
      <c r="BD276" s="43">
        <f t="shared" si="225"/>
        <v>6.655145585</v>
      </c>
      <c r="BE276" s="43">
        <f t="shared" si="225"/>
        <v>6.488766946</v>
      </c>
      <c r="BF276" s="43">
        <f t="shared" si="225"/>
        <v>6.326547772</v>
      </c>
      <c r="BG276" s="43">
        <f t="shared" si="225"/>
        <v>6.168384078</v>
      </c>
      <c r="BH276" s="43">
        <f t="shared" si="225"/>
        <v>6.014174476</v>
      </c>
      <c r="BI276" s="43">
        <f t="shared" si="225"/>
        <v>5.863820114</v>
      </c>
      <c r="BJ276" s="43">
        <f t="shared" si="225"/>
        <v>5.717224611</v>
      </c>
      <c r="BK276" s="43">
        <f t="shared" si="225"/>
        <v>5.574293996</v>
      </c>
      <c r="BL276" s="43">
        <f t="shared" si="225"/>
        <v>5.434936646</v>
      </c>
      <c r="BM276" s="43">
        <f t="shared" si="225"/>
        <v>5.29906323</v>
      </c>
      <c r="BN276" s="43">
        <f t="shared" si="225"/>
        <v>5.166586649</v>
      </c>
      <c r="BO276" s="43"/>
      <c r="BP276" s="43"/>
      <c r="BQ276" s="43"/>
      <c r="BR276" s="43"/>
      <c r="BS276" s="43"/>
      <c r="BT276" s="43"/>
      <c r="BU276" s="43"/>
      <c r="BV276" s="43"/>
      <c r="BW276" s="43"/>
      <c r="BX276" s="43"/>
      <c r="BY276" s="43"/>
      <c r="BZ276" s="43"/>
      <c r="CA276" s="43"/>
      <c r="CB276" s="43"/>
      <c r="CC276" s="43"/>
      <c r="CD276" s="43"/>
      <c r="CE276" s="43"/>
      <c r="CF276" s="43"/>
      <c r="CG276" s="43"/>
      <c r="CH276" s="43"/>
      <c r="CI276" s="43"/>
      <c r="CJ276" s="43"/>
      <c r="CK276" s="43"/>
    </row>
    <row r="277" ht="14.25" customHeight="1">
      <c r="E277" s="50">
        <f t="shared" si="203"/>
        <v>25</v>
      </c>
      <c r="F277" s="50"/>
      <c r="G277" s="43"/>
      <c r="H277" s="43"/>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f>+AE$251*AE$242</f>
        <v>16.5</v>
      </c>
      <c r="AF277" s="43">
        <f t="shared" ref="AF277:BN277" si="226">+AE277*(1-AF$252)</f>
        <v>15.95</v>
      </c>
      <c r="AG277" s="43">
        <f t="shared" si="226"/>
        <v>15.41833333</v>
      </c>
      <c r="AH277" s="43">
        <f t="shared" si="226"/>
        <v>14.90438889</v>
      </c>
      <c r="AI277" s="43">
        <f t="shared" si="226"/>
        <v>14.40757593</v>
      </c>
      <c r="AJ277" s="43">
        <f t="shared" si="226"/>
        <v>13.9273234</v>
      </c>
      <c r="AK277" s="43">
        <f t="shared" si="226"/>
        <v>13.46307928</v>
      </c>
      <c r="AL277" s="43">
        <f t="shared" si="226"/>
        <v>13.01430997</v>
      </c>
      <c r="AM277" s="43">
        <f t="shared" si="226"/>
        <v>12.58049964</v>
      </c>
      <c r="AN277" s="43">
        <f t="shared" si="226"/>
        <v>12.16114965</v>
      </c>
      <c r="AO277" s="43">
        <f t="shared" si="226"/>
        <v>11.755778</v>
      </c>
      <c r="AP277" s="43">
        <f t="shared" si="226"/>
        <v>11.36391873</v>
      </c>
      <c r="AQ277" s="43">
        <f t="shared" si="226"/>
        <v>11.0324711</v>
      </c>
      <c r="AR277" s="43">
        <f t="shared" si="226"/>
        <v>10.71069069</v>
      </c>
      <c r="AS277" s="43">
        <f t="shared" si="226"/>
        <v>10.39829555</v>
      </c>
      <c r="AT277" s="43">
        <f t="shared" si="226"/>
        <v>10.09501193</v>
      </c>
      <c r="AU277" s="43">
        <f t="shared" si="226"/>
        <v>9.80057408</v>
      </c>
      <c r="AV277" s="43">
        <f t="shared" si="226"/>
        <v>9.514724003</v>
      </c>
      <c r="AW277" s="43">
        <f t="shared" si="226"/>
        <v>9.23721122</v>
      </c>
      <c r="AX277" s="43">
        <f t="shared" si="226"/>
        <v>8.967792559</v>
      </c>
      <c r="AY277" s="43">
        <f t="shared" si="226"/>
        <v>8.706231943</v>
      </c>
      <c r="AZ277" s="43">
        <f t="shared" si="226"/>
        <v>8.452300178</v>
      </c>
      <c r="BA277" s="43">
        <f t="shared" si="226"/>
        <v>8.205774756</v>
      </c>
      <c r="BB277" s="43">
        <f t="shared" si="226"/>
        <v>7.966439659</v>
      </c>
      <c r="BC277" s="43">
        <f t="shared" si="226"/>
        <v>7.767278667</v>
      </c>
      <c r="BD277" s="43">
        <f t="shared" si="226"/>
        <v>7.573096701</v>
      </c>
      <c r="BE277" s="43">
        <f t="shared" si="226"/>
        <v>7.383769283</v>
      </c>
      <c r="BF277" s="43">
        <f t="shared" si="226"/>
        <v>7.199175051</v>
      </c>
      <c r="BG277" s="43">
        <f t="shared" si="226"/>
        <v>7.019195675</v>
      </c>
      <c r="BH277" s="43">
        <f t="shared" si="226"/>
        <v>6.843715783</v>
      </c>
      <c r="BI277" s="43">
        <f t="shared" si="226"/>
        <v>6.672622888</v>
      </c>
      <c r="BJ277" s="43">
        <f t="shared" si="226"/>
        <v>6.505807316</v>
      </c>
      <c r="BK277" s="43">
        <f t="shared" si="226"/>
        <v>6.343162133</v>
      </c>
      <c r="BL277" s="43">
        <f t="shared" si="226"/>
        <v>6.18458308</v>
      </c>
      <c r="BM277" s="43">
        <f t="shared" si="226"/>
        <v>6.029968503</v>
      </c>
      <c r="BN277" s="43">
        <f t="shared" si="226"/>
        <v>5.87921929</v>
      </c>
      <c r="BO277" s="43"/>
      <c r="BP277" s="43"/>
      <c r="BQ277" s="43"/>
      <c r="BR277" s="43"/>
      <c r="BS277" s="43"/>
      <c r="BT277" s="43"/>
      <c r="BU277" s="43"/>
      <c r="BV277" s="43"/>
      <c r="BW277" s="43"/>
      <c r="BX277" s="43"/>
      <c r="BY277" s="43"/>
      <c r="BZ277" s="43"/>
      <c r="CA277" s="43"/>
      <c r="CB277" s="43"/>
      <c r="CC277" s="43"/>
      <c r="CD277" s="43"/>
      <c r="CE277" s="43"/>
      <c r="CF277" s="43"/>
      <c r="CG277" s="43"/>
      <c r="CH277" s="43"/>
      <c r="CI277" s="43"/>
      <c r="CJ277" s="43"/>
      <c r="CK277" s="43"/>
      <c r="CL277" s="43"/>
    </row>
    <row r="278" ht="14.25" customHeight="1">
      <c r="E278" s="50">
        <f t="shared" si="203"/>
        <v>26</v>
      </c>
      <c r="F278" s="50"/>
      <c r="G278" s="43"/>
      <c r="H278" s="43"/>
      <c r="I278" s="43"/>
      <c r="J278" s="43"/>
      <c r="K278" s="43"/>
      <c r="L278" s="43"/>
      <c r="M278" s="43"/>
      <c r="N278" s="43"/>
      <c r="O278" s="43"/>
      <c r="P278" s="43"/>
      <c r="Q278" s="43"/>
      <c r="R278" s="43"/>
      <c r="S278" s="43"/>
      <c r="T278" s="43"/>
      <c r="U278" s="43"/>
      <c r="V278" s="43"/>
      <c r="W278" s="43"/>
      <c r="X278" s="43"/>
      <c r="Y278" s="43"/>
      <c r="Z278" s="43"/>
      <c r="AA278" s="43"/>
      <c r="AB278" s="43"/>
      <c r="AC278" s="43"/>
      <c r="AD278" s="43"/>
      <c r="AE278" s="43"/>
      <c r="AF278" s="43">
        <f>+AF$251*AF$242</f>
        <v>16.5</v>
      </c>
      <c r="AG278" s="43">
        <f t="shared" ref="AG278:BN278" si="227">+AF278*(1-AG$252)</f>
        <v>15.95</v>
      </c>
      <c r="AH278" s="43">
        <f t="shared" si="227"/>
        <v>15.41833333</v>
      </c>
      <c r="AI278" s="43">
        <f t="shared" si="227"/>
        <v>14.90438889</v>
      </c>
      <c r="AJ278" s="43">
        <f t="shared" si="227"/>
        <v>14.40757593</v>
      </c>
      <c r="AK278" s="43">
        <f t="shared" si="227"/>
        <v>13.9273234</v>
      </c>
      <c r="AL278" s="43">
        <f t="shared" si="227"/>
        <v>13.46307928</v>
      </c>
      <c r="AM278" s="43">
        <f t="shared" si="227"/>
        <v>13.01430997</v>
      </c>
      <c r="AN278" s="43">
        <f t="shared" si="227"/>
        <v>12.58049964</v>
      </c>
      <c r="AO278" s="43">
        <f t="shared" si="227"/>
        <v>12.16114965</v>
      </c>
      <c r="AP278" s="43">
        <f t="shared" si="227"/>
        <v>11.755778</v>
      </c>
      <c r="AQ278" s="43">
        <f t="shared" si="227"/>
        <v>11.41290114</v>
      </c>
      <c r="AR278" s="43">
        <f t="shared" si="227"/>
        <v>11.08002486</v>
      </c>
      <c r="AS278" s="43">
        <f t="shared" si="227"/>
        <v>10.75685746</v>
      </c>
      <c r="AT278" s="43">
        <f t="shared" si="227"/>
        <v>10.44311579</v>
      </c>
      <c r="AU278" s="43">
        <f t="shared" si="227"/>
        <v>10.13852491</v>
      </c>
      <c r="AV278" s="43">
        <f t="shared" si="227"/>
        <v>9.842817934</v>
      </c>
      <c r="AW278" s="43">
        <f t="shared" si="227"/>
        <v>9.555735744</v>
      </c>
      <c r="AX278" s="43">
        <f t="shared" si="227"/>
        <v>9.277026785</v>
      </c>
      <c r="AY278" s="43">
        <f t="shared" si="227"/>
        <v>9.006446837</v>
      </c>
      <c r="AZ278" s="43">
        <f t="shared" si="227"/>
        <v>8.743758805</v>
      </c>
      <c r="BA278" s="43">
        <f t="shared" si="227"/>
        <v>8.488732506</v>
      </c>
      <c r="BB278" s="43">
        <f t="shared" si="227"/>
        <v>8.241144475</v>
      </c>
      <c r="BC278" s="43">
        <f t="shared" si="227"/>
        <v>8.035115863</v>
      </c>
      <c r="BD278" s="43">
        <f t="shared" si="227"/>
        <v>7.834237966</v>
      </c>
      <c r="BE278" s="43">
        <f t="shared" si="227"/>
        <v>7.638382017</v>
      </c>
      <c r="BF278" s="43">
        <f t="shared" si="227"/>
        <v>7.447422467</v>
      </c>
      <c r="BG278" s="43">
        <f t="shared" si="227"/>
        <v>7.261236905</v>
      </c>
      <c r="BH278" s="43">
        <f t="shared" si="227"/>
        <v>7.079705982</v>
      </c>
      <c r="BI278" s="43">
        <f t="shared" si="227"/>
        <v>6.902713333</v>
      </c>
      <c r="BJ278" s="43">
        <f t="shared" si="227"/>
        <v>6.730145499</v>
      </c>
      <c r="BK278" s="43">
        <f t="shared" si="227"/>
        <v>6.561891862</v>
      </c>
      <c r="BL278" s="43">
        <f t="shared" si="227"/>
        <v>6.397844565</v>
      </c>
      <c r="BM278" s="43">
        <f t="shared" si="227"/>
        <v>6.237898451</v>
      </c>
      <c r="BN278" s="43">
        <f t="shared" si="227"/>
        <v>6.08195099</v>
      </c>
      <c r="BO278" s="43"/>
      <c r="BP278" s="43"/>
      <c r="BQ278" s="43"/>
      <c r="BR278" s="43"/>
      <c r="BS278" s="43"/>
      <c r="BT278" s="43"/>
      <c r="BU278" s="43"/>
      <c r="BV278" s="43"/>
      <c r="BW278" s="43"/>
      <c r="BX278" s="43"/>
      <c r="BY278" s="43"/>
      <c r="BZ278" s="43"/>
      <c r="CA278" s="43"/>
      <c r="CB278" s="43"/>
      <c r="CC278" s="43"/>
      <c r="CD278" s="43"/>
      <c r="CE278" s="43"/>
      <c r="CF278" s="43"/>
      <c r="CG278" s="43"/>
      <c r="CH278" s="43"/>
      <c r="CI278" s="43"/>
      <c r="CJ278" s="43"/>
      <c r="CK278" s="43"/>
      <c r="CL278" s="43"/>
      <c r="CM278" s="43"/>
    </row>
    <row r="279" ht="14.25" customHeight="1">
      <c r="E279" s="50">
        <f t="shared" si="203"/>
        <v>27</v>
      </c>
      <c r="F279" s="50"/>
      <c r="G279" s="43"/>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f>+AG$251*AG$242</f>
        <v>18</v>
      </c>
      <c r="AH279" s="43">
        <f t="shared" ref="AH279:BN279" si="228">+AG279*(1-AH$252)</f>
        <v>17.4</v>
      </c>
      <c r="AI279" s="43">
        <f t="shared" si="228"/>
        <v>16.82</v>
      </c>
      <c r="AJ279" s="43">
        <f t="shared" si="228"/>
        <v>16.25933333</v>
      </c>
      <c r="AK279" s="43">
        <f t="shared" si="228"/>
        <v>15.71735556</v>
      </c>
      <c r="AL279" s="43">
        <f t="shared" si="228"/>
        <v>15.1934437</v>
      </c>
      <c r="AM279" s="43">
        <f t="shared" si="228"/>
        <v>14.68699558</v>
      </c>
      <c r="AN279" s="43">
        <f t="shared" si="228"/>
        <v>14.19742906</v>
      </c>
      <c r="AO279" s="43">
        <f t="shared" si="228"/>
        <v>13.72418143</v>
      </c>
      <c r="AP279" s="43">
        <f t="shared" si="228"/>
        <v>13.26670871</v>
      </c>
      <c r="AQ279" s="43">
        <f t="shared" si="228"/>
        <v>12.87976304</v>
      </c>
      <c r="AR279" s="43">
        <f t="shared" si="228"/>
        <v>12.50410329</v>
      </c>
      <c r="AS279" s="43">
        <f t="shared" si="228"/>
        <v>12.13940027</v>
      </c>
      <c r="AT279" s="43">
        <f t="shared" si="228"/>
        <v>11.78533443</v>
      </c>
      <c r="AU279" s="43">
        <f t="shared" si="228"/>
        <v>11.44159551</v>
      </c>
      <c r="AV279" s="43">
        <f t="shared" si="228"/>
        <v>11.10788231</v>
      </c>
      <c r="AW279" s="43">
        <f t="shared" si="228"/>
        <v>10.78390241</v>
      </c>
      <c r="AX279" s="43">
        <f t="shared" si="228"/>
        <v>10.46937192</v>
      </c>
      <c r="AY279" s="43">
        <f t="shared" si="228"/>
        <v>10.16401524</v>
      </c>
      <c r="AZ279" s="43">
        <f t="shared" si="228"/>
        <v>9.867564795</v>
      </c>
      <c r="BA279" s="43">
        <f t="shared" si="228"/>
        <v>9.579760822</v>
      </c>
      <c r="BB279" s="43">
        <f t="shared" si="228"/>
        <v>9.300351131</v>
      </c>
      <c r="BC279" s="43">
        <f t="shared" si="228"/>
        <v>9.067842353</v>
      </c>
      <c r="BD279" s="43">
        <f t="shared" si="228"/>
        <v>8.841146294</v>
      </c>
      <c r="BE279" s="43">
        <f t="shared" si="228"/>
        <v>8.620117637</v>
      </c>
      <c r="BF279" s="43">
        <f t="shared" si="228"/>
        <v>8.404614696</v>
      </c>
      <c r="BG279" s="43">
        <f t="shared" si="228"/>
        <v>8.194499329</v>
      </c>
      <c r="BH279" s="43">
        <f t="shared" si="228"/>
        <v>7.989636845</v>
      </c>
      <c r="BI279" s="43">
        <f t="shared" si="228"/>
        <v>7.789895924</v>
      </c>
      <c r="BJ279" s="43">
        <f t="shared" si="228"/>
        <v>7.595148526</v>
      </c>
      <c r="BK279" s="43">
        <f t="shared" si="228"/>
        <v>7.405269813</v>
      </c>
      <c r="BL279" s="43">
        <f t="shared" si="228"/>
        <v>7.220138068</v>
      </c>
      <c r="BM279" s="43">
        <f t="shared" si="228"/>
        <v>7.039634616</v>
      </c>
      <c r="BN279" s="43">
        <f t="shared" si="228"/>
        <v>6.863643751</v>
      </c>
      <c r="BO279" s="43"/>
      <c r="BP279" s="43"/>
      <c r="BQ279" s="43"/>
      <c r="BR279" s="43"/>
      <c r="BS279" s="43"/>
      <c r="BT279" s="43"/>
      <c r="BU279" s="43"/>
      <c r="BV279" s="43"/>
      <c r="BW279" s="43"/>
      <c r="BX279" s="43"/>
      <c r="BY279" s="43"/>
      <c r="BZ279" s="43"/>
      <c r="CA279" s="43"/>
      <c r="CB279" s="43"/>
      <c r="CC279" s="43"/>
      <c r="CD279" s="43"/>
      <c r="CE279" s="43"/>
      <c r="CF279" s="43"/>
      <c r="CG279" s="43"/>
      <c r="CH279" s="43"/>
      <c r="CI279" s="43"/>
      <c r="CJ279" s="43"/>
      <c r="CK279" s="43"/>
      <c r="CL279" s="43"/>
      <c r="CM279" s="43"/>
      <c r="CN279" s="43"/>
    </row>
    <row r="280" ht="14.25" customHeight="1">
      <c r="E280" s="50">
        <f t="shared" si="203"/>
        <v>28</v>
      </c>
      <c r="F280" s="50"/>
      <c r="G280" s="43"/>
      <c r="H280" s="43"/>
      <c r="I280" s="43"/>
      <c r="J280" s="43"/>
      <c r="K280" s="43"/>
      <c r="L280" s="43"/>
      <c r="M280" s="43"/>
      <c r="N280" s="43"/>
      <c r="O280" s="43"/>
      <c r="P280" s="43"/>
      <c r="Q280" s="43"/>
      <c r="R280" s="43"/>
      <c r="S280" s="43"/>
      <c r="T280" s="43"/>
      <c r="U280" s="43"/>
      <c r="V280" s="43"/>
      <c r="W280" s="43"/>
      <c r="X280" s="43"/>
      <c r="Y280" s="43"/>
      <c r="Z280" s="43"/>
      <c r="AA280" s="43"/>
      <c r="AB280" s="43"/>
      <c r="AC280" s="43"/>
      <c r="AD280" s="43"/>
      <c r="AE280" s="43"/>
      <c r="AF280" s="43"/>
      <c r="AG280" s="43"/>
      <c r="AH280" s="43">
        <f>+AH$251*AH$242</f>
        <v>18</v>
      </c>
      <c r="AI280" s="43">
        <f t="shared" ref="AI280:BN280" si="229">+AH280*(1-AI$252)</f>
        <v>17.4</v>
      </c>
      <c r="AJ280" s="43">
        <f t="shared" si="229"/>
        <v>16.82</v>
      </c>
      <c r="AK280" s="43">
        <f t="shared" si="229"/>
        <v>16.25933333</v>
      </c>
      <c r="AL280" s="43">
        <f t="shared" si="229"/>
        <v>15.71735556</v>
      </c>
      <c r="AM280" s="43">
        <f t="shared" si="229"/>
        <v>15.1934437</v>
      </c>
      <c r="AN280" s="43">
        <f t="shared" si="229"/>
        <v>14.68699558</v>
      </c>
      <c r="AO280" s="43">
        <f t="shared" si="229"/>
        <v>14.19742906</v>
      </c>
      <c r="AP280" s="43">
        <f t="shared" si="229"/>
        <v>13.72418143</v>
      </c>
      <c r="AQ280" s="43">
        <f t="shared" si="229"/>
        <v>13.3238928</v>
      </c>
      <c r="AR280" s="43">
        <f t="shared" si="229"/>
        <v>12.93527926</v>
      </c>
      <c r="AS280" s="43">
        <f t="shared" si="229"/>
        <v>12.55800028</v>
      </c>
      <c r="AT280" s="43">
        <f t="shared" si="229"/>
        <v>12.19172527</v>
      </c>
      <c r="AU280" s="43">
        <f t="shared" si="229"/>
        <v>11.83613329</v>
      </c>
      <c r="AV280" s="43">
        <f t="shared" si="229"/>
        <v>11.49091273</v>
      </c>
      <c r="AW280" s="43">
        <f t="shared" si="229"/>
        <v>11.15576111</v>
      </c>
      <c r="AX280" s="43">
        <f t="shared" si="229"/>
        <v>10.83038475</v>
      </c>
      <c r="AY280" s="43">
        <f t="shared" si="229"/>
        <v>10.51449852</v>
      </c>
      <c r="AZ280" s="43">
        <f t="shared" si="229"/>
        <v>10.20782565</v>
      </c>
      <c r="BA280" s="43">
        <f t="shared" si="229"/>
        <v>9.910097402</v>
      </c>
      <c r="BB280" s="43">
        <f t="shared" si="229"/>
        <v>9.621052894</v>
      </c>
      <c r="BC280" s="43">
        <f t="shared" si="229"/>
        <v>9.380526572</v>
      </c>
      <c r="BD280" s="43">
        <f t="shared" si="229"/>
        <v>9.146013408</v>
      </c>
      <c r="BE280" s="43">
        <f t="shared" si="229"/>
        <v>8.917363073</v>
      </c>
      <c r="BF280" s="43">
        <f t="shared" si="229"/>
        <v>8.694428996</v>
      </c>
      <c r="BG280" s="43">
        <f t="shared" si="229"/>
        <v>8.477068271</v>
      </c>
      <c r="BH280" s="43">
        <f t="shared" si="229"/>
        <v>8.265141564</v>
      </c>
      <c r="BI280" s="43">
        <f t="shared" si="229"/>
        <v>8.058513025</v>
      </c>
      <c r="BJ280" s="43">
        <f t="shared" si="229"/>
        <v>7.857050199</v>
      </c>
      <c r="BK280" s="43">
        <f t="shared" si="229"/>
        <v>7.660623944</v>
      </c>
      <c r="BL280" s="43">
        <f t="shared" si="229"/>
        <v>7.469108346</v>
      </c>
      <c r="BM280" s="43">
        <f t="shared" si="229"/>
        <v>7.282380637</v>
      </c>
      <c r="BN280" s="43">
        <f t="shared" si="229"/>
        <v>7.100321121</v>
      </c>
      <c r="BO280" s="43"/>
      <c r="BP280" s="43"/>
      <c r="BQ280" s="43"/>
      <c r="BR280" s="43"/>
      <c r="BS280" s="43"/>
      <c r="BT280" s="43"/>
      <c r="BU280" s="43"/>
      <c r="BV280" s="43"/>
      <c r="BW280" s="43"/>
      <c r="BX280" s="43"/>
      <c r="BY280" s="43"/>
      <c r="BZ280" s="43"/>
      <c r="CA280" s="43"/>
      <c r="CB280" s="43"/>
      <c r="CC280" s="43"/>
      <c r="CD280" s="43"/>
      <c r="CE280" s="43"/>
      <c r="CF280" s="43"/>
      <c r="CG280" s="43"/>
      <c r="CH280" s="43"/>
      <c r="CI280" s="43"/>
      <c r="CJ280" s="43"/>
      <c r="CK280" s="43"/>
      <c r="CL280" s="43"/>
      <c r="CM280" s="43"/>
      <c r="CN280" s="43"/>
      <c r="CO280" s="43"/>
    </row>
    <row r="281" ht="14.25" customHeight="1">
      <c r="E281" s="50">
        <f t="shared" si="203"/>
        <v>29</v>
      </c>
      <c r="F281" s="50"/>
      <c r="G281" s="43"/>
      <c r="H281" s="43"/>
      <c r="I281" s="43"/>
      <c r="J281" s="43"/>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c r="AI281" s="43">
        <f>+AI$251*AI$242</f>
        <v>19.5</v>
      </c>
      <c r="AJ281" s="43">
        <f t="shared" ref="AJ281:BN281" si="230">+AI281*(1-AJ$252)</f>
        <v>18.85</v>
      </c>
      <c r="AK281" s="43">
        <f t="shared" si="230"/>
        <v>18.22166667</v>
      </c>
      <c r="AL281" s="43">
        <f t="shared" si="230"/>
        <v>17.61427778</v>
      </c>
      <c r="AM281" s="43">
        <f t="shared" si="230"/>
        <v>17.02713519</v>
      </c>
      <c r="AN281" s="43">
        <f t="shared" si="230"/>
        <v>16.45956401</v>
      </c>
      <c r="AO281" s="43">
        <f t="shared" si="230"/>
        <v>15.91091188</v>
      </c>
      <c r="AP281" s="43">
        <f t="shared" si="230"/>
        <v>15.38054815</v>
      </c>
      <c r="AQ281" s="43">
        <f t="shared" si="230"/>
        <v>14.93194883</v>
      </c>
      <c r="AR281" s="43">
        <f t="shared" si="230"/>
        <v>14.49643365</v>
      </c>
      <c r="AS281" s="43">
        <f t="shared" si="230"/>
        <v>14.07362101</v>
      </c>
      <c r="AT281" s="43">
        <f t="shared" si="230"/>
        <v>13.66314039</v>
      </c>
      <c r="AU281" s="43">
        <f t="shared" si="230"/>
        <v>13.26463213</v>
      </c>
      <c r="AV281" s="43">
        <f t="shared" si="230"/>
        <v>12.87774703</v>
      </c>
      <c r="AW281" s="43">
        <f t="shared" si="230"/>
        <v>12.50214607</v>
      </c>
      <c r="AX281" s="43">
        <f t="shared" si="230"/>
        <v>12.13750015</v>
      </c>
      <c r="AY281" s="43">
        <f t="shared" si="230"/>
        <v>11.78348972</v>
      </c>
      <c r="AZ281" s="43">
        <f t="shared" si="230"/>
        <v>11.43980461</v>
      </c>
      <c r="BA281" s="43">
        <f t="shared" si="230"/>
        <v>11.10614364</v>
      </c>
      <c r="BB281" s="43">
        <f t="shared" si="230"/>
        <v>10.78221445</v>
      </c>
      <c r="BC281" s="43">
        <f t="shared" si="230"/>
        <v>10.51265909</v>
      </c>
      <c r="BD281" s="43">
        <f t="shared" si="230"/>
        <v>10.24984261</v>
      </c>
      <c r="BE281" s="43">
        <f t="shared" si="230"/>
        <v>9.993596547</v>
      </c>
      <c r="BF281" s="43">
        <f t="shared" si="230"/>
        <v>9.743756633</v>
      </c>
      <c r="BG281" s="43">
        <f t="shared" si="230"/>
        <v>9.500162717</v>
      </c>
      <c r="BH281" s="43">
        <f t="shared" si="230"/>
        <v>9.262658649</v>
      </c>
      <c r="BI281" s="43">
        <f t="shared" si="230"/>
        <v>9.031092183</v>
      </c>
      <c r="BJ281" s="43">
        <f t="shared" si="230"/>
        <v>8.805314879</v>
      </c>
      <c r="BK281" s="43">
        <f t="shared" si="230"/>
        <v>8.585182007</v>
      </c>
      <c r="BL281" s="43">
        <f t="shared" si="230"/>
        <v>8.370552456</v>
      </c>
      <c r="BM281" s="43">
        <f t="shared" si="230"/>
        <v>8.161288645</v>
      </c>
      <c r="BN281" s="43">
        <f t="shared" si="230"/>
        <v>7.957256429</v>
      </c>
      <c r="BO281" s="43"/>
      <c r="BP281" s="43"/>
      <c r="BQ281" s="43"/>
      <c r="BR281" s="43"/>
      <c r="BS281" s="43"/>
      <c r="BT281" s="43"/>
      <c r="BU281" s="43"/>
      <c r="BV281" s="43"/>
      <c r="BW281" s="43"/>
      <c r="BX281" s="43"/>
      <c r="BY281" s="43"/>
      <c r="BZ281" s="43"/>
      <c r="CA281" s="43"/>
      <c r="CB281" s="43"/>
      <c r="CC281" s="43"/>
      <c r="CD281" s="43"/>
      <c r="CE281" s="43"/>
      <c r="CF281" s="43"/>
      <c r="CG281" s="43"/>
      <c r="CH281" s="43"/>
      <c r="CI281" s="43"/>
      <c r="CJ281" s="43"/>
      <c r="CK281" s="43"/>
      <c r="CL281" s="43"/>
      <c r="CM281" s="43"/>
      <c r="CN281" s="43"/>
      <c r="CO281" s="43"/>
      <c r="CP281" s="43"/>
    </row>
    <row r="282" ht="14.25" customHeight="1">
      <c r="E282" s="50">
        <f t="shared" si="203"/>
        <v>30</v>
      </c>
      <c r="F282" s="50"/>
      <c r="G282" s="43"/>
      <c r="H282" s="43"/>
      <c r="I282" s="43"/>
      <c r="J282" s="43"/>
      <c r="K282" s="43"/>
      <c r="L282" s="43"/>
      <c r="M282" s="43"/>
      <c r="N282" s="43"/>
      <c r="O282" s="43"/>
      <c r="P282" s="43"/>
      <c r="Q282" s="43"/>
      <c r="R282" s="43"/>
      <c r="S282" s="43"/>
      <c r="T282" s="43"/>
      <c r="U282" s="43"/>
      <c r="V282" s="43"/>
      <c r="W282" s="43"/>
      <c r="X282" s="43"/>
      <c r="Y282" s="43"/>
      <c r="Z282" s="43"/>
      <c r="AA282" s="43"/>
      <c r="AB282" s="43"/>
      <c r="AC282" s="43"/>
      <c r="AD282" s="43"/>
      <c r="AE282" s="43"/>
      <c r="AF282" s="43"/>
      <c r="AG282" s="43"/>
      <c r="AH282" s="43"/>
      <c r="AI282" s="43"/>
      <c r="AJ282" s="43">
        <f>+AJ$251*AJ$242</f>
        <v>19.5</v>
      </c>
      <c r="AK282" s="43">
        <f t="shared" ref="AK282:BN282" si="231">+AJ282*(1-AK$252)</f>
        <v>18.85</v>
      </c>
      <c r="AL282" s="43">
        <f t="shared" si="231"/>
        <v>18.22166667</v>
      </c>
      <c r="AM282" s="43">
        <f t="shared" si="231"/>
        <v>17.61427778</v>
      </c>
      <c r="AN282" s="43">
        <f t="shared" si="231"/>
        <v>17.02713519</v>
      </c>
      <c r="AO282" s="43">
        <f t="shared" si="231"/>
        <v>16.45956401</v>
      </c>
      <c r="AP282" s="43">
        <f t="shared" si="231"/>
        <v>15.91091188</v>
      </c>
      <c r="AQ282" s="43">
        <f t="shared" si="231"/>
        <v>15.44684362</v>
      </c>
      <c r="AR282" s="43">
        <f t="shared" si="231"/>
        <v>14.99631068</v>
      </c>
      <c r="AS282" s="43">
        <f t="shared" si="231"/>
        <v>14.55891828</v>
      </c>
      <c r="AT282" s="43">
        <f t="shared" si="231"/>
        <v>14.13428317</v>
      </c>
      <c r="AU282" s="43">
        <f t="shared" si="231"/>
        <v>13.72203324</v>
      </c>
      <c r="AV282" s="43">
        <f t="shared" si="231"/>
        <v>13.32180727</v>
      </c>
      <c r="AW282" s="43">
        <f t="shared" si="231"/>
        <v>12.93325456</v>
      </c>
      <c r="AX282" s="43">
        <f t="shared" si="231"/>
        <v>12.55603463</v>
      </c>
      <c r="AY282" s="43">
        <f t="shared" si="231"/>
        <v>12.18981696</v>
      </c>
      <c r="AZ282" s="43">
        <f t="shared" si="231"/>
        <v>11.83428063</v>
      </c>
      <c r="BA282" s="43">
        <f t="shared" si="231"/>
        <v>11.48911411</v>
      </c>
      <c r="BB282" s="43">
        <f t="shared" si="231"/>
        <v>11.15401495</v>
      </c>
      <c r="BC282" s="43">
        <f t="shared" si="231"/>
        <v>10.87516458</v>
      </c>
      <c r="BD282" s="43">
        <f t="shared" si="231"/>
        <v>10.60328546</v>
      </c>
      <c r="BE282" s="43">
        <f t="shared" si="231"/>
        <v>10.33820332</v>
      </c>
      <c r="BF282" s="43">
        <f t="shared" si="231"/>
        <v>10.07974824</v>
      </c>
      <c r="BG282" s="43">
        <f t="shared" si="231"/>
        <v>9.827754535</v>
      </c>
      <c r="BH282" s="43">
        <f t="shared" si="231"/>
        <v>9.582060672</v>
      </c>
      <c r="BI282" s="43">
        <f t="shared" si="231"/>
        <v>9.342509155</v>
      </c>
      <c r="BJ282" s="43">
        <f t="shared" si="231"/>
        <v>9.108946426</v>
      </c>
      <c r="BK282" s="43">
        <f t="shared" si="231"/>
        <v>8.881222765</v>
      </c>
      <c r="BL282" s="43">
        <f t="shared" si="231"/>
        <v>8.659192196</v>
      </c>
      <c r="BM282" s="43">
        <f t="shared" si="231"/>
        <v>8.442712391</v>
      </c>
      <c r="BN282" s="43">
        <f t="shared" si="231"/>
        <v>8.231644582</v>
      </c>
      <c r="BO282" s="43"/>
      <c r="BP282" s="43"/>
      <c r="BQ282" s="43"/>
      <c r="BR282" s="43"/>
      <c r="BS282" s="43"/>
      <c r="BT282" s="43"/>
      <c r="BU282" s="43"/>
      <c r="BV282" s="43"/>
      <c r="BW282" s="43"/>
      <c r="BX282" s="43"/>
      <c r="BY282" s="43"/>
      <c r="BZ282" s="43"/>
      <c r="CA282" s="43"/>
      <c r="CB282" s="43"/>
      <c r="CC282" s="43"/>
      <c r="CD282" s="43"/>
      <c r="CE282" s="43"/>
      <c r="CF282" s="43"/>
      <c r="CG282" s="43"/>
      <c r="CH282" s="43"/>
      <c r="CI282" s="43"/>
      <c r="CJ282" s="43"/>
      <c r="CK282" s="43"/>
      <c r="CL282" s="43"/>
      <c r="CM282" s="43"/>
      <c r="CN282" s="43"/>
      <c r="CO282" s="43"/>
      <c r="CP282" s="43"/>
      <c r="CQ282" s="43"/>
    </row>
    <row r="283" ht="14.25" customHeight="1">
      <c r="E283" s="50">
        <f t="shared" si="203"/>
        <v>31</v>
      </c>
      <c r="F283" s="50"/>
      <c r="G283" s="43"/>
      <c r="H283" s="43"/>
      <c r="I283" s="43"/>
      <c r="J283" s="43"/>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c r="AI283" s="43"/>
      <c r="AJ283" s="43"/>
      <c r="AK283" s="43">
        <f>+AK$251*AK$242</f>
        <v>21</v>
      </c>
      <c r="AL283" s="43">
        <f t="shared" ref="AL283:BN283" si="232">+AK283*(1-AL$252)</f>
        <v>20.3</v>
      </c>
      <c r="AM283" s="43">
        <f t="shared" si="232"/>
        <v>19.62333333</v>
      </c>
      <c r="AN283" s="43">
        <f t="shared" si="232"/>
        <v>18.96922222</v>
      </c>
      <c r="AO283" s="43">
        <f t="shared" si="232"/>
        <v>18.33691481</v>
      </c>
      <c r="AP283" s="43">
        <f t="shared" si="232"/>
        <v>17.72568432</v>
      </c>
      <c r="AQ283" s="43">
        <f t="shared" si="232"/>
        <v>17.20868519</v>
      </c>
      <c r="AR283" s="43">
        <f t="shared" si="232"/>
        <v>16.70676521</v>
      </c>
      <c r="AS283" s="43">
        <f t="shared" si="232"/>
        <v>16.21948456</v>
      </c>
      <c r="AT283" s="43">
        <f t="shared" si="232"/>
        <v>15.74641626</v>
      </c>
      <c r="AU283" s="43">
        <f t="shared" si="232"/>
        <v>15.28714578</v>
      </c>
      <c r="AV283" s="43">
        <f t="shared" si="232"/>
        <v>14.8412707</v>
      </c>
      <c r="AW283" s="43">
        <f t="shared" si="232"/>
        <v>14.4084003</v>
      </c>
      <c r="AX283" s="43">
        <f t="shared" si="232"/>
        <v>13.98815529</v>
      </c>
      <c r="AY283" s="43">
        <f t="shared" si="232"/>
        <v>13.58016743</v>
      </c>
      <c r="AZ283" s="43">
        <f t="shared" si="232"/>
        <v>13.18407922</v>
      </c>
      <c r="BA283" s="43">
        <f t="shared" si="232"/>
        <v>12.79954357</v>
      </c>
      <c r="BB283" s="43">
        <f t="shared" si="232"/>
        <v>12.42622355</v>
      </c>
      <c r="BC283" s="43">
        <f t="shared" si="232"/>
        <v>12.11556796</v>
      </c>
      <c r="BD283" s="43">
        <f t="shared" si="232"/>
        <v>11.81267876</v>
      </c>
      <c r="BE283" s="43">
        <f t="shared" si="232"/>
        <v>11.51736179</v>
      </c>
      <c r="BF283" s="43">
        <f t="shared" si="232"/>
        <v>11.22942775</v>
      </c>
      <c r="BG283" s="43">
        <f t="shared" si="232"/>
        <v>10.94869206</v>
      </c>
      <c r="BH283" s="43">
        <f t="shared" si="232"/>
        <v>10.67497475</v>
      </c>
      <c r="BI283" s="43">
        <f t="shared" si="232"/>
        <v>10.40810038</v>
      </c>
      <c r="BJ283" s="43">
        <f t="shared" si="232"/>
        <v>10.14789788</v>
      </c>
      <c r="BK283" s="43">
        <f t="shared" si="232"/>
        <v>9.894200428</v>
      </c>
      <c r="BL283" s="43">
        <f t="shared" si="232"/>
        <v>9.646845418</v>
      </c>
      <c r="BM283" s="43">
        <f t="shared" si="232"/>
        <v>9.405674282</v>
      </c>
      <c r="BN283" s="43">
        <f t="shared" si="232"/>
        <v>9.170532425</v>
      </c>
      <c r="BO283" s="43"/>
      <c r="BP283" s="43"/>
      <c r="BQ283" s="43"/>
      <c r="BR283" s="43"/>
      <c r="BS283" s="43"/>
      <c r="BT283" s="43"/>
      <c r="BU283" s="43"/>
      <c r="BV283" s="43"/>
      <c r="BW283" s="43"/>
      <c r="BX283" s="43"/>
      <c r="BY283" s="43"/>
      <c r="BZ283" s="43"/>
      <c r="CA283" s="43"/>
      <c r="CB283" s="43"/>
      <c r="CC283" s="43"/>
      <c r="CD283" s="43"/>
      <c r="CE283" s="43"/>
      <c r="CF283" s="43"/>
      <c r="CG283" s="43"/>
      <c r="CH283" s="43"/>
      <c r="CI283" s="43"/>
      <c r="CJ283" s="43"/>
      <c r="CK283" s="43"/>
      <c r="CL283" s="43"/>
      <c r="CM283" s="43"/>
      <c r="CN283" s="43"/>
      <c r="CO283" s="43"/>
      <c r="CP283" s="43"/>
      <c r="CQ283" s="43"/>
      <c r="CR283" s="43"/>
    </row>
    <row r="284" ht="14.25" customHeight="1">
      <c r="E284" s="50">
        <f t="shared" si="203"/>
        <v>32</v>
      </c>
      <c r="F284" s="50"/>
      <c r="G284" s="43"/>
      <c r="H284" s="43"/>
      <c r="I284" s="43"/>
      <c r="J284" s="43"/>
      <c r="K284" s="43"/>
      <c r="L284" s="43"/>
      <c r="M284" s="43"/>
      <c r="N284" s="43"/>
      <c r="O284" s="43"/>
      <c r="P284" s="43"/>
      <c r="Q284" s="43"/>
      <c r="R284" s="43"/>
      <c r="S284" s="43"/>
      <c r="T284" s="43"/>
      <c r="U284" s="43"/>
      <c r="V284" s="43"/>
      <c r="W284" s="43"/>
      <c r="X284" s="43"/>
      <c r="Y284" s="43"/>
      <c r="Z284" s="43"/>
      <c r="AA284" s="43"/>
      <c r="AB284" s="43"/>
      <c r="AC284" s="43"/>
      <c r="AD284" s="43"/>
      <c r="AE284" s="43"/>
      <c r="AF284" s="43"/>
      <c r="AG284" s="43"/>
      <c r="AH284" s="43"/>
      <c r="AI284" s="43"/>
      <c r="AJ284" s="43"/>
      <c r="AK284" s="43"/>
      <c r="AL284" s="43">
        <f>+AL$251*AL$242</f>
        <v>21</v>
      </c>
      <c r="AM284" s="43">
        <f t="shared" ref="AM284:BN284" si="233">+AL284*(1-AM$252)</f>
        <v>20.3</v>
      </c>
      <c r="AN284" s="43">
        <f t="shared" si="233"/>
        <v>19.62333333</v>
      </c>
      <c r="AO284" s="43">
        <f t="shared" si="233"/>
        <v>18.96922222</v>
      </c>
      <c r="AP284" s="43">
        <f t="shared" si="233"/>
        <v>18.33691481</v>
      </c>
      <c r="AQ284" s="43">
        <f t="shared" si="233"/>
        <v>17.80208813</v>
      </c>
      <c r="AR284" s="43">
        <f t="shared" si="233"/>
        <v>17.28286056</v>
      </c>
      <c r="AS284" s="43">
        <f t="shared" si="233"/>
        <v>16.77877713</v>
      </c>
      <c r="AT284" s="43">
        <f t="shared" si="233"/>
        <v>16.28939613</v>
      </c>
      <c r="AU284" s="43">
        <f t="shared" si="233"/>
        <v>15.81428874</v>
      </c>
      <c r="AV284" s="43">
        <f t="shared" si="233"/>
        <v>15.35303865</v>
      </c>
      <c r="AW284" s="43">
        <f t="shared" si="233"/>
        <v>14.90524169</v>
      </c>
      <c r="AX284" s="43">
        <f t="shared" si="233"/>
        <v>14.47050548</v>
      </c>
      <c r="AY284" s="43">
        <f t="shared" si="233"/>
        <v>14.04844907</v>
      </c>
      <c r="AZ284" s="43">
        <f t="shared" si="233"/>
        <v>13.63870264</v>
      </c>
      <c r="BA284" s="43">
        <f t="shared" si="233"/>
        <v>13.24090714</v>
      </c>
      <c r="BB284" s="43">
        <f t="shared" si="233"/>
        <v>12.85471402</v>
      </c>
      <c r="BC284" s="43">
        <f t="shared" si="233"/>
        <v>12.53334617</v>
      </c>
      <c r="BD284" s="43">
        <f t="shared" si="233"/>
        <v>12.22001251</v>
      </c>
      <c r="BE284" s="43">
        <f t="shared" si="233"/>
        <v>11.9145122</v>
      </c>
      <c r="BF284" s="43">
        <f t="shared" si="233"/>
        <v>11.6166494</v>
      </c>
      <c r="BG284" s="43">
        <f t="shared" si="233"/>
        <v>11.32623316</v>
      </c>
      <c r="BH284" s="43">
        <f t="shared" si="233"/>
        <v>11.04307733</v>
      </c>
      <c r="BI284" s="43">
        <f t="shared" si="233"/>
        <v>10.7670004</v>
      </c>
      <c r="BJ284" s="43">
        <f t="shared" si="233"/>
        <v>10.49782539</v>
      </c>
      <c r="BK284" s="43">
        <f t="shared" si="233"/>
        <v>10.23537975</v>
      </c>
      <c r="BL284" s="43">
        <f t="shared" si="233"/>
        <v>9.97949526</v>
      </c>
      <c r="BM284" s="43">
        <f t="shared" si="233"/>
        <v>9.730007878</v>
      </c>
      <c r="BN284" s="43">
        <f t="shared" si="233"/>
        <v>9.486757681</v>
      </c>
      <c r="BO284" s="43"/>
      <c r="BP284" s="43"/>
      <c r="BQ284" s="43"/>
      <c r="BR284" s="43"/>
      <c r="BS284" s="43"/>
      <c r="BT284" s="43"/>
      <c r="BU284" s="43"/>
      <c r="BV284" s="43"/>
      <c r="BW284" s="43"/>
      <c r="BX284" s="43"/>
      <c r="BY284" s="43"/>
      <c r="BZ284" s="43"/>
      <c r="CA284" s="43"/>
      <c r="CB284" s="43"/>
      <c r="CC284" s="43"/>
      <c r="CD284" s="43"/>
      <c r="CE284" s="43"/>
      <c r="CF284" s="43"/>
      <c r="CG284" s="43"/>
      <c r="CH284" s="43"/>
      <c r="CI284" s="43"/>
      <c r="CJ284" s="43"/>
      <c r="CK284" s="43"/>
      <c r="CL284" s="43"/>
      <c r="CM284" s="43"/>
      <c r="CN284" s="43"/>
      <c r="CO284" s="43"/>
      <c r="CP284" s="43"/>
      <c r="CQ284" s="43"/>
      <c r="CR284" s="43"/>
      <c r="CS284" s="43"/>
    </row>
    <row r="285" ht="14.25" customHeight="1">
      <c r="E285" s="50">
        <f t="shared" si="203"/>
        <v>33</v>
      </c>
      <c r="F285" s="50"/>
      <c r="G285" s="43"/>
      <c r="H285" s="43"/>
      <c r="I285" s="43"/>
      <c r="J285" s="43"/>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c r="AI285" s="43"/>
      <c r="AJ285" s="43"/>
      <c r="AK285" s="43"/>
      <c r="AL285" s="43"/>
      <c r="AM285" s="43">
        <f>+AM$251*AM$242</f>
        <v>22.5</v>
      </c>
      <c r="AN285" s="43">
        <f t="shared" ref="AN285:BN285" si="234">+AM285*(1-AN$252)</f>
        <v>21.75</v>
      </c>
      <c r="AO285" s="43">
        <f t="shared" si="234"/>
        <v>21.025</v>
      </c>
      <c r="AP285" s="43">
        <f t="shared" si="234"/>
        <v>20.32416667</v>
      </c>
      <c r="AQ285" s="43">
        <f t="shared" si="234"/>
        <v>19.73137847</v>
      </c>
      <c r="AR285" s="43">
        <f t="shared" si="234"/>
        <v>19.15587993</v>
      </c>
      <c r="AS285" s="43">
        <f t="shared" si="234"/>
        <v>18.59716677</v>
      </c>
      <c r="AT285" s="43">
        <f t="shared" si="234"/>
        <v>18.0547494</v>
      </c>
      <c r="AU285" s="43">
        <f t="shared" si="234"/>
        <v>17.52815255</v>
      </c>
      <c r="AV285" s="43">
        <f t="shared" si="234"/>
        <v>17.01691476</v>
      </c>
      <c r="AW285" s="43">
        <f t="shared" si="234"/>
        <v>16.52058808</v>
      </c>
      <c r="AX285" s="43">
        <f t="shared" si="234"/>
        <v>16.0387376</v>
      </c>
      <c r="AY285" s="43">
        <f t="shared" si="234"/>
        <v>15.57094108</v>
      </c>
      <c r="AZ285" s="43">
        <f t="shared" si="234"/>
        <v>15.11678864</v>
      </c>
      <c r="BA285" s="43">
        <f t="shared" si="234"/>
        <v>14.6758823</v>
      </c>
      <c r="BB285" s="43">
        <f t="shared" si="234"/>
        <v>14.24783573</v>
      </c>
      <c r="BC285" s="43">
        <f t="shared" si="234"/>
        <v>13.89163984</v>
      </c>
      <c r="BD285" s="43">
        <f t="shared" si="234"/>
        <v>13.54434884</v>
      </c>
      <c r="BE285" s="43">
        <f t="shared" si="234"/>
        <v>13.20574012</v>
      </c>
      <c r="BF285" s="43">
        <f t="shared" si="234"/>
        <v>12.87559662</v>
      </c>
      <c r="BG285" s="43">
        <f t="shared" si="234"/>
        <v>12.5537067</v>
      </c>
      <c r="BH285" s="43">
        <f t="shared" si="234"/>
        <v>12.23986404</v>
      </c>
      <c r="BI285" s="43">
        <f t="shared" si="234"/>
        <v>11.93386744</v>
      </c>
      <c r="BJ285" s="43">
        <f t="shared" si="234"/>
        <v>11.63552075</v>
      </c>
      <c r="BK285" s="43">
        <f t="shared" si="234"/>
        <v>11.34463273</v>
      </c>
      <c r="BL285" s="43">
        <f t="shared" si="234"/>
        <v>11.06101691</v>
      </c>
      <c r="BM285" s="43">
        <f t="shared" si="234"/>
        <v>10.78449149</v>
      </c>
      <c r="BN285" s="43">
        <f t="shared" si="234"/>
        <v>10.5148792</v>
      </c>
      <c r="BO285" s="43"/>
      <c r="BP285" s="43"/>
      <c r="BQ285" s="43"/>
      <c r="BR285" s="43"/>
      <c r="BS285" s="43"/>
      <c r="BT285" s="43"/>
      <c r="BU285" s="43"/>
      <c r="BV285" s="43"/>
      <c r="BW285" s="43"/>
      <c r="BX285" s="43"/>
      <c r="BY285" s="43"/>
      <c r="BZ285" s="43"/>
      <c r="CA285" s="43"/>
      <c r="CB285" s="43"/>
      <c r="CC285" s="43"/>
      <c r="CD285" s="43"/>
      <c r="CE285" s="43"/>
      <c r="CF285" s="43"/>
      <c r="CG285" s="43"/>
      <c r="CH285" s="43"/>
      <c r="CI285" s="43"/>
      <c r="CJ285" s="43"/>
      <c r="CK285" s="43"/>
      <c r="CL285" s="43"/>
      <c r="CM285" s="43"/>
      <c r="CN285" s="43"/>
      <c r="CO285" s="43"/>
      <c r="CP285" s="43"/>
      <c r="CQ285" s="43"/>
      <c r="CR285" s="43"/>
      <c r="CS285" s="43"/>
      <c r="CT285" s="43"/>
    </row>
    <row r="286" ht="14.25" customHeight="1">
      <c r="E286" s="50">
        <f t="shared" si="203"/>
        <v>34</v>
      </c>
      <c r="F286" s="50"/>
      <c r="G286" s="43"/>
      <c r="H286" s="43"/>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43"/>
      <c r="AH286" s="43"/>
      <c r="AI286" s="43"/>
      <c r="AJ286" s="43"/>
      <c r="AK286" s="43"/>
      <c r="AL286" s="43"/>
      <c r="AM286" s="43"/>
      <c r="AN286" s="43">
        <f>+AN$251*AN$242</f>
        <v>22.5</v>
      </c>
      <c r="AO286" s="43">
        <f t="shared" ref="AO286:BN286" si="235">+AN286*(1-AO$252)</f>
        <v>21.75</v>
      </c>
      <c r="AP286" s="43">
        <f t="shared" si="235"/>
        <v>21.025</v>
      </c>
      <c r="AQ286" s="43">
        <f t="shared" si="235"/>
        <v>20.41177083</v>
      </c>
      <c r="AR286" s="43">
        <f t="shared" si="235"/>
        <v>19.81642752</v>
      </c>
      <c r="AS286" s="43">
        <f t="shared" si="235"/>
        <v>19.23844838</v>
      </c>
      <c r="AT286" s="43">
        <f t="shared" si="235"/>
        <v>18.67732697</v>
      </c>
      <c r="AU286" s="43">
        <f t="shared" si="235"/>
        <v>18.1325716</v>
      </c>
      <c r="AV286" s="43">
        <f t="shared" si="235"/>
        <v>17.60370493</v>
      </c>
      <c r="AW286" s="43">
        <f t="shared" si="235"/>
        <v>17.09026353</v>
      </c>
      <c r="AX286" s="43">
        <f t="shared" si="235"/>
        <v>16.59179752</v>
      </c>
      <c r="AY286" s="43">
        <f t="shared" si="235"/>
        <v>16.10787009</v>
      </c>
      <c r="AZ286" s="43">
        <f t="shared" si="235"/>
        <v>15.63805721</v>
      </c>
      <c r="BA286" s="43">
        <f t="shared" si="235"/>
        <v>15.18194721</v>
      </c>
      <c r="BB286" s="43">
        <f t="shared" si="235"/>
        <v>14.73914041</v>
      </c>
      <c r="BC286" s="43">
        <f t="shared" si="235"/>
        <v>14.3706619</v>
      </c>
      <c r="BD286" s="43">
        <f t="shared" si="235"/>
        <v>14.01139536</v>
      </c>
      <c r="BE286" s="43">
        <f t="shared" si="235"/>
        <v>13.66111047</v>
      </c>
      <c r="BF286" s="43">
        <f t="shared" si="235"/>
        <v>13.31958271</v>
      </c>
      <c r="BG286" s="43">
        <f t="shared" si="235"/>
        <v>12.98659314</v>
      </c>
      <c r="BH286" s="43">
        <f t="shared" si="235"/>
        <v>12.66192831</v>
      </c>
      <c r="BI286" s="43">
        <f t="shared" si="235"/>
        <v>12.34538011</v>
      </c>
      <c r="BJ286" s="43">
        <f t="shared" si="235"/>
        <v>12.0367456</v>
      </c>
      <c r="BK286" s="43">
        <f t="shared" si="235"/>
        <v>11.73582696</v>
      </c>
      <c r="BL286" s="43">
        <f t="shared" si="235"/>
        <v>11.44243129</v>
      </c>
      <c r="BM286" s="43">
        <f t="shared" si="235"/>
        <v>11.15637051</v>
      </c>
      <c r="BN286" s="43">
        <f t="shared" si="235"/>
        <v>10.87746124</v>
      </c>
      <c r="BO286" s="43"/>
      <c r="BP286" s="43"/>
      <c r="BQ286" s="43"/>
      <c r="BR286" s="43"/>
      <c r="BS286" s="43"/>
      <c r="BT286" s="43"/>
      <c r="BU286" s="43"/>
      <c r="BV286" s="43"/>
      <c r="BW286" s="43"/>
      <c r="BX286" s="43"/>
      <c r="BY286" s="43"/>
      <c r="BZ286" s="43"/>
      <c r="CA286" s="43"/>
      <c r="CB286" s="43"/>
      <c r="CC286" s="43"/>
      <c r="CD286" s="43"/>
      <c r="CE286" s="43"/>
      <c r="CF286" s="43"/>
      <c r="CG286" s="43"/>
      <c r="CH286" s="43"/>
      <c r="CI286" s="43"/>
      <c r="CJ286" s="43"/>
      <c r="CK286" s="43"/>
      <c r="CL286" s="43"/>
      <c r="CM286" s="43"/>
      <c r="CN286" s="43"/>
      <c r="CO286" s="43"/>
      <c r="CP286" s="43"/>
      <c r="CQ286" s="43"/>
      <c r="CR286" s="43"/>
      <c r="CS286" s="43"/>
      <c r="CT286" s="43"/>
      <c r="CU286" s="43"/>
    </row>
    <row r="287" ht="14.25" customHeight="1">
      <c r="E287" s="50">
        <f t="shared" si="203"/>
        <v>35</v>
      </c>
      <c r="F287" s="50"/>
      <c r="G287" s="43"/>
      <c r="H287" s="43"/>
      <c r="I287" s="43"/>
      <c r="J287" s="43"/>
      <c r="K287" s="43"/>
      <c r="L287" s="43"/>
      <c r="M287" s="43"/>
      <c r="N287" s="43"/>
      <c r="O287" s="43"/>
      <c r="P287" s="43"/>
      <c r="Q287" s="43"/>
      <c r="R287" s="43"/>
      <c r="S287" s="43"/>
      <c r="T287" s="43"/>
      <c r="U287" s="43"/>
      <c r="V287" s="43"/>
      <c r="W287" s="43"/>
      <c r="X287" s="43"/>
      <c r="Y287" s="43"/>
      <c r="Z287" s="43"/>
      <c r="AA287" s="43"/>
      <c r="AB287" s="43"/>
      <c r="AC287" s="43"/>
      <c r="AD287" s="43"/>
      <c r="AE287" s="43"/>
      <c r="AF287" s="43"/>
      <c r="AG287" s="43"/>
      <c r="AH287" s="43"/>
      <c r="AI287" s="43"/>
      <c r="AJ287" s="43"/>
      <c r="AK287" s="43"/>
      <c r="AL287" s="43"/>
      <c r="AM287" s="43"/>
      <c r="AN287" s="43"/>
      <c r="AO287" s="43">
        <f>+AO$251*AO$242</f>
        <v>24</v>
      </c>
      <c r="AP287" s="43">
        <f t="shared" ref="AP287:BN287" si="236">+AO287*(1-AP$252)</f>
        <v>23.2</v>
      </c>
      <c r="AQ287" s="43">
        <f t="shared" si="236"/>
        <v>22.52333333</v>
      </c>
      <c r="AR287" s="43">
        <f t="shared" si="236"/>
        <v>21.86640278</v>
      </c>
      <c r="AS287" s="43">
        <f t="shared" si="236"/>
        <v>21.2286327</v>
      </c>
      <c r="AT287" s="43">
        <f t="shared" si="236"/>
        <v>20.60946424</v>
      </c>
      <c r="AU287" s="43">
        <f t="shared" si="236"/>
        <v>20.00835487</v>
      </c>
      <c r="AV287" s="43">
        <f t="shared" si="236"/>
        <v>19.42477785</v>
      </c>
      <c r="AW287" s="43">
        <f t="shared" si="236"/>
        <v>18.85822183</v>
      </c>
      <c r="AX287" s="43">
        <f t="shared" si="236"/>
        <v>18.30819036</v>
      </c>
      <c r="AY287" s="43">
        <f t="shared" si="236"/>
        <v>17.77420148</v>
      </c>
      <c r="AZ287" s="43">
        <f t="shared" si="236"/>
        <v>17.25578727</v>
      </c>
      <c r="BA287" s="43">
        <f t="shared" si="236"/>
        <v>16.75249347</v>
      </c>
      <c r="BB287" s="43">
        <f t="shared" si="236"/>
        <v>16.26387908</v>
      </c>
      <c r="BC287" s="43">
        <f t="shared" si="236"/>
        <v>15.8572821</v>
      </c>
      <c r="BD287" s="43">
        <f t="shared" si="236"/>
        <v>15.46085005</v>
      </c>
      <c r="BE287" s="43">
        <f t="shared" si="236"/>
        <v>15.0743288</v>
      </c>
      <c r="BF287" s="43">
        <f t="shared" si="236"/>
        <v>14.69747058</v>
      </c>
      <c r="BG287" s="43">
        <f t="shared" si="236"/>
        <v>14.33003381</v>
      </c>
      <c r="BH287" s="43">
        <f t="shared" si="236"/>
        <v>13.97178297</v>
      </c>
      <c r="BI287" s="43">
        <f t="shared" si="236"/>
        <v>13.62248839</v>
      </c>
      <c r="BJ287" s="43">
        <f t="shared" si="236"/>
        <v>13.28192618</v>
      </c>
      <c r="BK287" s="43">
        <f t="shared" si="236"/>
        <v>12.94987803</v>
      </c>
      <c r="BL287" s="43">
        <f t="shared" si="236"/>
        <v>12.62613108</v>
      </c>
      <c r="BM287" s="43">
        <f t="shared" si="236"/>
        <v>12.3104778</v>
      </c>
      <c r="BN287" s="43">
        <f t="shared" si="236"/>
        <v>12.00271586</v>
      </c>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row>
    <row r="288" ht="14.25" customHeight="1">
      <c r="E288" s="50">
        <f t="shared" si="203"/>
        <v>36</v>
      </c>
      <c r="F288" s="50"/>
      <c r="G288" s="43"/>
      <c r="H288" s="43"/>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f>+AP$251*AP$242</f>
        <v>24</v>
      </c>
      <c r="AQ288" s="43">
        <f t="shared" ref="AQ288:BN288" si="237">+AP288*(1-AQ$252)</f>
        <v>23.3</v>
      </c>
      <c r="AR288" s="43">
        <f t="shared" si="237"/>
        <v>22.62041667</v>
      </c>
      <c r="AS288" s="43">
        <f t="shared" si="237"/>
        <v>21.96065451</v>
      </c>
      <c r="AT288" s="43">
        <f t="shared" si="237"/>
        <v>21.32013542</v>
      </c>
      <c r="AU288" s="43">
        <f t="shared" si="237"/>
        <v>20.69829814</v>
      </c>
      <c r="AV288" s="43">
        <f t="shared" si="237"/>
        <v>20.09459778</v>
      </c>
      <c r="AW288" s="43">
        <f t="shared" si="237"/>
        <v>19.50850534</v>
      </c>
      <c r="AX288" s="43">
        <f t="shared" si="237"/>
        <v>18.93950727</v>
      </c>
      <c r="AY288" s="43">
        <f t="shared" si="237"/>
        <v>18.38710498</v>
      </c>
      <c r="AZ288" s="43">
        <f t="shared" si="237"/>
        <v>17.85081441</v>
      </c>
      <c r="BA288" s="43">
        <f t="shared" si="237"/>
        <v>17.33016566</v>
      </c>
      <c r="BB288" s="43">
        <f t="shared" si="237"/>
        <v>16.82470249</v>
      </c>
      <c r="BC288" s="43">
        <f t="shared" si="237"/>
        <v>16.40408493</v>
      </c>
      <c r="BD288" s="43">
        <f t="shared" si="237"/>
        <v>15.99398281</v>
      </c>
      <c r="BE288" s="43">
        <f t="shared" si="237"/>
        <v>15.59413324</v>
      </c>
      <c r="BF288" s="43">
        <f t="shared" si="237"/>
        <v>15.20427991</v>
      </c>
      <c r="BG288" s="43">
        <f t="shared" si="237"/>
        <v>14.82417291</v>
      </c>
      <c r="BH288" s="43">
        <f t="shared" si="237"/>
        <v>14.45356859</v>
      </c>
      <c r="BI288" s="43">
        <f t="shared" si="237"/>
        <v>14.09222937</v>
      </c>
      <c r="BJ288" s="43">
        <f t="shared" si="237"/>
        <v>13.73992364</v>
      </c>
      <c r="BK288" s="43">
        <f t="shared" si="237"/>
        <v>13.39642555</v>
      </c>
      <c r="BL288" s="43">
        <f t="shared" si="237"/>
        <v>13.06151491</v>
      </c>
      <c r="BM288" s="43">
        <f t="shared" si="237"/>
        <v>12.73497704</v>
      </c>
      <c r="BN288" s="43">
        <f t="shared" si="237"/>
        <v>12.41660261</v>
      </c>
      <c r="BO288" s="43"/>
      <c r="BP288" s="43"/>
      <c r="BQ288" s="43"/>
      <c r="BR288" s="43"/>
      <c r="BS288" s="43"/>
      <c r="BT288" s="43"/>
      <c r="BU288" s="43"/>
      <c r="BV288" s="43"/>
      <c r="BW288" s="43"/>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row>
    <row r="289" ht="14.25" customHeight="1">
      <c r="E289" s="50">
        <f t="shared" si="203"/>
        <v>37</v>
      </c>
      <c r="F289" s="50"/>
      <c r="G289" s="43"/>
      <c r="H289" s="43"/>
      <c r="I289" s="43"/>
      <c r="J289" s="43"/>
      <c r="K289" s="43"/>
      <c r="L289" s="43"/>
      <c r="M289" s="43"/>
      <c r="N289" s="43"/>
      <c r="O289" s="43"/>
      <c r="P289" s="43"/>
      <c r="Q289" s="43"/>
      <c r="R289" s="43"/>
      <c r="S289" s="43"/>
      <c r="T289" s="43"/>
      <c r="U289" s="43"/>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f>+AQ$251*AQ$242</f>
        <v>25.5</v>
      </c>
      <c r="AR289" s="43">
        <f t="shared" ref="AR289:BN289" si="238">+AQ289*(1-AR$252)</f>
        <v>24.75625</v>
      </c>
      <c r="AS289" s="43">
        <f t="shared" si="238"/>
        <v>24.03419271</v>
      </c>
      <c r="AT289" s="43">
        <f t="shared" si="238"/>
        <v>23.33319542</v>
      </c>
      <c r="AU289" s="43">
        <f t="shared" si="238"/>
        <v>22.65264389</v>
      </c>
      <c r="AV289" s="43">
        <f t="shared" si="238"/>
        <v>21.99194177</v>
      </c>
      <c r="AW289" s="43">
        <f t="shared" si="238"/>
        <v>21.35051014</v>
      </c>
      <c r="AX289" s="43">
        <f t="shared" si="238"/>
        <v>20.72778693</v>
      </c>
      <c r="AY289" s="43">
        <f t="shared" si="238"/>
        <v>20.12322647</v>
      </c>
      <c r="AZ289" s="43">
        <f t="shared" si="238"/>
        <v>19.53629904</v>
      </c>
      <c r="BA289" s="43">
        <f t="shared" si="238"/>
        <v>18.96649031</v>
      </c>
      <c r="BB289" s="43">
        <f t="shared" si="238"/>
        <v>18.41330101</v>
      </c>
      <c r="BC289" s="43">
        <f t="shared" si="238"/>
        <v>17.95296849</v>
      </c>
      <c r="BD289" s="43">
        <f t="shared" si="238"/>
        <v>17.50414428</v>
      </c>
      <c r="BE289" s="43">
        <f t="shared" si="238"/>
        <v>17.06654067</v>
      </c>
      <c r="BF289" s="43">
        <f t="shared" si="238"/>
        <v>16.63987715</v>
      </c>
      <c r="BG289" s="43">
        <f t="shared" si="238"/>
        <v>16.22388022</v>
      </c>
      <c r="BH289" s="43">
        <f t="shared" si="238"/>
        <v>15.81828322</v>
      </c>
      <c r="BI289" s="43">
        <f t="shared" si="238"/>
        <v>15.42282614</v>
      </c>
      <c r="BJ289" s="43">
        <f t="shared" si="238"/>
        <v>15.03725548</v>
      </c>
      <c r="BK289" s="43">
        <f t="shared" si="238"/>
        <v>14.6613241</v>
      </c>
      <c r="BL289" s="43">
        <f t="shared" si="238"/>
        <v>14.29479099</v>
      </c>
      <c r="BM289" s="43">
        <f t="shared" si="238"/>
        <v>13.93742122</v>
      </c>
      <c r="BN289" s="43">
        <f t="shared" si="238"/>
        <v>13.58898569</v>
      </c>
      <c r="BO289" s="43"/>
      <c r="BP289" s="43"/>
      <c r="BQ289" s="43"/>
      <c r="BR289" s="43"/>
      <c r="BS289" s="43"/>
      <c r="BT289" s="43"/>
      <c r="BU289" s="43"/>
      <c r="BV289" s="43"/>
      <c r="BW289" s="43"/>
      <c r="BX289" s="43"/>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row>
    <row r="290" ht="14.25" customHeight="1">
      <c r="E290" s="50">
        <f t="shared" si="203"/>
        <v>38</v>
      </c>
      <c r="F290" s="50"/>
      <c r="G290" s="43"/>
      <c r="H290" s="43"/>
      <c r="I290" s="43"/>
      <c r="J290" s="43"/>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f>+AR$251*AR$242</f>
        <v>25.5</v>
      </c>
      <c r="AS290" s="43">
        <f t="shared" ref="AS290:BN290" si="239">+AR290*(1-AS$252)</f>
        <v>24.75625</v>
      </c>
      <c r="AT290" s="43">
        <f t="shared" si="239"/>
        <v>24.03419271</v>
      </c>
      <c r="AU290" s="43">
        <f t="shared" si="239"/>
        <v>23.33319542</v>
      </c>
      <c r="AV290" s="43">
        <f t="shared" si="239"/>
        <v>22.65264389</v>
      </c>
      <c r="AW290" s="43">
        <f t="shared" si="239"/>
        <v>21.99194177</v>
      </c>
      <c r="AX290" s="43">
        <f t="shared" si="239"/>
        <v>21.35051014</v>
      </c>
      <c r="AY290" s="43">
        <f t="shared" si="239"/>
        <v>20.72778693</v>
      </c>
      <c r="AZ290" s="43">
        <f t="shared" si="239"/>
        <v>20.12322647</v>
      </c>
      <c r="BA290" s="43">
        <f t="shared" si="239"/>
        <v>19.53629904</v>
      </c>
      <c r="BB290" s="43">
        <f t="shared" si="239"/>
        <v>18.96649031</v>
      </c>
      <c r="BC290" s="43">
        <f t="shared" si="239"/>
        <v>18.49232806</v>
      </c>
      <c r="BD290" s="43">
        <f t="shared" si="239"/>
        <v>18.03001985</v>
      </c>
      <c r="BE290" s="43">
        <f t="shared" si="239"/>
        <v>17.57926936</v>
      </c>
      <c r="BF290" s="43">
        <f t="shared" si="239"/>
        <v>17.13978762</v>
      </c>
      <c r="BG290" s="43">
        <f t="shared" si="239"/>
        <v>16.71129293</v>
      </c>
      <c r="BH290" s="43">
        <f t="shared" si="239"/>
        <v>16.29351061</v>
      </c>
      <c r="BI290" s="43">
        <f t="shared" si="239"/>
        <v>15.88617285</v>
      </c>
      <c r="BJ290" s="43">
        <f t="shared" si="239"/>
        <v>15.48901852</v>
      </c>
      <c r="BK290" s="43">
        <f t="shared" si="239"/>
        <v>15.10179306</v>
      </c>
      <c r="BL290" s="43">
        <f t="shared" si="239"/>
        <v>14.72424823</v>
      </c>
      <c r="BM290" s="43">
        <f t="shared" si="239"/>
        <v>14.35614203</v>
      </c>
      <c r="BN290" s="43">
        <f t="shared" si="239"/>
        <v>13.99723848</v>
      </c>
      <c r="BO290" s="43"/>
      <c r="BP290" s="43"/>
      <c r="BQ290" s="43"/>
      <c r="BR290" s="43"/>
      <c r="BS290" s="43"/>
      <c r="BT290" s="43"/>
      <c r="BU290" s="43"/>
      <c r="BV290" s="43"/>
      <c r="BW290" s="43"/>
      <c r="BX290" s="43"/>
      <c r="BY290" s="43"/>
      <c r="BZ290" s="43"/>
      <c r="CA290" s="43"/>
      <c r="CB290" s="43"/>
      <c r="CC290" s="43"/>
      <c r="CD290" s="43"/>
      <c r="CE290" s="43"/>
      <c r="CF290" s="43"/>
      <c r="CG290" s="43"/>
      <c r="CH290" s="43"/>
      <c r="CI290" s="43"/>
      <c r="CJ290" s="43"/>
      <c r="CK290" s="43"/>
      <c r="CL290" s="43"/>
      <c r="CM290" s="43"/>
      <c r="CN290" s="43"/>
      <c r="CO290" s="43"/>
      <c r="CP290" s="43"/>
      <c r="CQ290" s="43"/>
      <c r="CR290" s="43"/>
      <c r="CS290" s="43"/>
      <c r="CT290" s="43"/>
      <c r="CU290" s="43"/>
      <c r="CV290" s="43"/>
      <c r="CW290" s="43"/>
      <c r="CX290" s="43"/>
      <c r="CY290" s="43"/>
    </row>
    <row r="291" ht="14.25" customHeight="1">
      <c r="E291" s="50">
        <f t="shared" si="203"/>
        <v>39</v>
      </c>
      <c r="F291" s="50"/>
      <c r="G291" s="43"/>
      <c r="H291" s="43"/>
      <c r="I291" s="43"/>
      <c r="J291" s="43"/>
      <c r="K291" s="43"/>
      <c r="L291" s="43"/>
      <c r="M291" s="43"/>
      <c r="N291" s="43"/>
      <c r="O291" s="43"/>
      <c r="P291" s="43"/>
      <c r="Q291" s="43"/>
      <c r="R291" s="43"/>
      <c r="S291" s="43"/>
      <c r="T291" s="43"/>
      <c r="U291" s="43"/>
      <c r="V291" s="43"/>
      <c r="W291" s="43"/>
      <c r="X291" s="43"/>
      <c r="Y291" s="43"/>
      <c r="Z291" s="43"/>
      <c r="AA291" s="43"/>
      <c r="AB291" s="43"/>
      <c r="AC291" s="43"/>
      <c r="AD291" s="43"/>
      <c r="AE291" s="43"/>
      <c r="AF291" s="43"/>
      <c r="AG291" s="43"/>
      <c r="AH291" s="43"/>
      <c r="AI291" s="43"/>
      <c r="AJ291" s="43"/>
      <c r="AK291" s="43"/>
      <c r="AL291" s="43"/>
      <c r="AM291" s="43"/>
      <c r="AN291" s="43"/>
      <c r="AO291" s="43"/>
      <c r="AP291" s="43"/>
      <c r="AQ291" s="43"/>
      <c r="AR291" s="43"/>
      <c r="AS291" s="43">
        <f>+AS$251*AS$242</f>
        <v>27</v>
      </c>
      <c r="AT291" s="43">
        <f t="shared" ref="AT291:BN291" si="240">+AS291*(1-AT$252)</f>
        <v>26.2125</v>
      </c>
      <c r="AU291" s="43">
        <f t="shared" si="240"/>
        <v>25.44796875</v>
      </c>
      <c r="AV291" s="43">
        <f t="shared" si="240"/>
        <v>24.70573633</v>
      </c>
      <c r="AW291" s="43">
        <f t="shared" si="240"/>
        <v>23.98515235</v>
      </c>
      <c r="AX291" s="43">
        <f t="shared" si="240"/>
        <v>23.28558541</v>
      </c>
      <c r="AY291" s="43">
        <f t="shared" si="240"/>
        <v>22.6064225</v>
      </c>
      <c r="AZ291" s="43">
        <f t="shared" si="240"/>
        <v>21.94706851</v>
      </c>
      <c r="BA291" s="43">
        <f t="shared" si="240"/>
        <v>21.30694568</v>
      </c>
      <c r="BB291" s="43">
        <f t="shared" si="240"/>
        <v>20.6854931</v>
      </c>
      <c r="BC291" s="43">
        <f t="shared" si="240"/>
        <v>20.16835577</v>
      </c>
      <c r="BD291" s="43">
        <f t="shared" si="240"/>
        <v>19.66414688</v>
      </c>
      <c r="BE291" s="43">
        <f t="shared" si="240"/>
        <v>19.1725432</v>
      </c>
      <c r="BF291" s="43">
        <f t="shared" si="240"/>
        <v>18.69322962</v>
      </c>
      <c r="BG291" s="43">
        <f t="shared" si="240"/>
        <v>18.22589888</v>
      </c>
      <c r="BH291" s="43">
        <f t="shared" si="240"/>
        <v>17.77025141</v>
      </c>
      <c r="BI291" s="43">
        <f t="shared" si="240"/>
        <v>17.32599513</v>
      </c>
      <c r="BJ291" s="43">
        <f t="shared" si="240"/>
        <v>16.89284525</v>
      </c>
      <c r="BK291" s="43">
        <f t="shared" si="240"/>
        <v>16.47052412</v>
      </c>
      <c r="BL291" s="43">
        <f t="shared" si="240"/>
        <v>16.05876101</v>
      </c>
      <c r="BM291" s="43">
        <f t="shared" si="240"/>
        <v>15.65729199</v>
      </c>
      <c r="BN291" s="43">
        <f t="shared" si="240"/>
        <v>15.26585969</v>
      </c>
      <c r="BO291" s="43"/>
      <c r="BP291" s="43"/>
      <c r="BQ291" s="43"/>
      <c r="BR291" s="43"/>
      <c r="BS291" s="43"/>
      <c r="BT291" s="43"/>
      <c r="BU291" s="43"/>
      <c r="BV291" s="43"/>
      <c r="BW291" s="43"/>
      <c r="BX291" s="43"/>
      <c r="BY291" s="43"/>
      <c r="BZ291" s="43"/>
      <c r="CA291" s="43"/>
      <c r="CB291" s="43"/>
      <c r="CC291" s="43"/>
      <c r="CD291" s="43"/>
      <c r="CE291" s="43"/>
      <c r="CF291" s="43"/>
      <c r="CG291" s="43"/>
      <c r="CH291" s="43"/>
      <c r="CI291" s="43"/>
      <c r="CJ291" s="43"/>
      <c r="CK291" s="43"/>
      <c r="CL291" s="43"/>
      <c r="CM291" s="43"/>
      <c r="CN291" s="43"/>
      <c r="CO291" s="43"/>
      <c r="CP291" s="43"/>
      <c r="CQ291" s="43"/>
      <c r="CR291" s="43"/>
      <c r="CS291" s="43"/>
      <c r="CT291" s="43"/>
      <c r="CU291" s="43"/>
      <c r="CV291" s="43"/>
      <c r="CW291" s="43"/>
      <c r="CX291" s="43"/>
      <c r="CY291" s="43"/>
      <c r="CZ291" s="43"/>
      <c r="DA291" s="43"/>
      <c r="DB291" s="43"/>
      <c r="DC291" s="43"/>
      <c r="DD291" s="43"/>
      <c r="DE291" s="43"/>
      <c r="DF291" s="43"/>
      <c r="DG291" s="43"/>
      <c r="DH291" s="43"/>
      <c r="DI291" s="43"/>
      <c r="DJ291" s="43"/>
      <c r="DK291" s="43"/>
      <c r="DL291" s="43"/>
      <c r="DM291" s="43"/>
      <c r="DN291" s="43"/>
      <c r="DO291" s="43"/>
      <c r="DP291" s="43"/>
      <c r="DQ291" s="43"/>
      <c r="DR291" s="43"/>
      <c r="DS291" s="43"/>
      <c r="DT291" s="43"/>
      <c r="DU291" s="43"/>
      <c r="DV291" s="43">
        <f t="shared" ref="DV291:FF291" si="241">+DU291*(1-DV$252)</f>
        <v>0</v>
      </c>
      <c r="DW291" s="43">
        <f t="shared" si="241"/>
        <v>0</v>
      </c>
      <c r="DX291" s="43">
        <f t="shared" si="241"/>
        <v>0</v>
      </c>
      <c r="DY291" s="43">
        <f t="shared" si="241"/>
        <v>0</v>
      </c>
      <c r="DZ291" s="43">
        <f t="shared" si="241"/>
        <v>0</v>
      </c>
      <c r="EA291" s="43">
        <f t="shared" si="241"/>
        <v>0</v>
      </c>
      <c r="EB291" s="43">
        <f t="shared" si="241"/>
        <v>0</v>
      </c>
      <c r="EC291" s="43">
        <f t="shared" si="241"/>
        <v>0</v>
      </c>
      <c r="ED291" s="43">
        <f t="shared" si="241"/>
        <v>0</v>
      </c>
      <c r="EE291" s="43">
        <f t="shared" si="241"/>
        <v>0</v>
      </c>
      <c r="EF291" s="43">
        <f t="shared" si="241"/>
        <v>0</v>
      </c>
      <c r="EG291" s="43">
        <f t="shared" si="241"/>
        <v>0</v>
      </c>
      <c r="EH291" s="43">
        <f t="shared" si="241"/>
        <v>0</v>
      </c>
      <c r="EI291" s="43">
        <f t="shared" si="241"/>
        <v>0</v>
      </c>
      <c r="EJ291" s="43">
        <f t="shared" si="241"/>
        <v>0</v>
      </c>
      <c r="EK291" s="43">
        <f t="shared" si="241"/>
        <v>0</v>
      </c>
      <c r="EL291" s="43">
        <f t="shared" si="241"/>
        <v>0</v>
      </c>
      <c r="EM291" s="43">
        <f t="shared" si="241"/>
        <v>0</v>
      </c>
      <c r="EN291" s="43">
        <f t="shared" si="241"/>
        <v>0</v>
      </c>
      <c r="EO291" s="43">
        <f t="shared" si="241"/>
        <v>0</v>
      </c>
      <c r="EP291" s="43">
        <f t="shared" si="241"/>
        <v>0</v>
      </c>
      <c r="EQ291" s="43">
        <f t="shared" si="241"/>
        <v>0</v>
      </c>
      <c r="ER291" s="43">
        <f t="shared" si="241"/>
        <v>0</v>
      </c>
      <c r="ES291" s="43">
        <f t="shared" si="241"/>
        <v>0</v>
      </c>
      <c r="ET291" s="43">
        <f t="shared" si="241"/>
        <v>0</v>
      </c>
      <c r="EU291" s="43">
        <f t="shared" si="241"/>
        <v>0</v>
      </c>
      <c r="EV291" s="43">
        <f t="shared" si="241"/>
        <v>0</v>
      </c>
      <c r="EW291" s="43">
        <f t="shared" si="241"/>
        <v>0</v>
      </c>
      <c r="EX291" s="43">
        <f t="shared" si="241"/>
        <v>0</v>
      </c>
      <c r="EY291" s="43">
        <f t="shared" si="241"/>
        <v>0</v>
      </c>
      <c r="EZ291" s="43">
        <f t="shared" si="241"/>
        <v>0</v>
      </c>
      <c r="FA291" s="43">
        <f t="shared" si="241"/>
        <v>0</v>
      </c>
      <c r="FB291" s="43">
        <f t="shared" si="241"/>
        <v>0</v>
      </c>
      <c r="FC291" s="43">
        <f t="shared" si="241"/>
        <v>0</v>
      </c>
      <c r="FD291" s="43">
        <f t="shared" si="241"/>
        <v>0</v>
      </c>
      <c r="FE291" s="43">
        <f t="shared" si="241"/>
        <v>0</v>
      </c>
      <c r="FF291" s="43">
        <f t="shared" si="241"/>
        <v>0</v>
      </c>
    </row>
    <row r="292" ht="14.25" customHeight="1">
      <c r="E292" s="50">
        <f t="shared" si="203"/>
        <v>40</v>
      </c>
      <c r="F292" s="50"/>
      <c r="G292" s="43"/>
      <c r="H292" s="43"/>
      <c r="I292" s="43"/>
      <c r="J292" s="43"/>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c r="AT292" s="43">
        <f>+AT$251*AT$242</f>
        <v>27</v>
      </c>
      <c r="AU292" s="43">
        <f t="shared" ref="AU292:BN292" si="242">+AT292*(1-AU$252)</f>
        <v>26.2125</v>
      </c>
      <c r="AV292" s="43">
        <f t="shared" si="242"/>
        <v>25.44796875</v>
      </c>
      <c r="AW292" s="43">
        <f t="shared" si="242"/>
        <v>24.70573633</v>
      </c>
      <c r="AX292" s="43">
        <f t="shared" si="242"/>
        <v>23.98515235</v>
      </c>
      <c r="AY292" s="43">
        <f t="shared" si="242"/>
        <v>23.28558541</v>
      </c>
      <c r="AZ292" s="43">
        <f t="shared" si="242"/>
        <v>22.6064225</v>
      </c>
      <c r="BA292" s="43">
        <f t="shared" si="242"/>
        <v>21.94706851</v>
      </c>
      <c r="BB292" s="43">
        <f t="shared" si="242"/>
        <v>21.30694568</v>
      </c>
      <c r="BC292" s="43">
        <f t="shared" si="242"/>
        <v>20.77427204</v>
      </c>
      <c r="BD292" s="43">
        <f t="shared" si="242"/>
        <v>20.25491524</v>
      </c>
      <c r="BE292" s="43">
        <f t="shared" si="242"/>
        <v>19.74854236</v>
      </c>
      <c r="BF292" s="43">
        <f t="shared" si="242"/>
        <v>19.2548288</v>
      </c>
      <c r="BG292" s="43">
        <f t="shared" si="242"/>
        <v>18.77345808</v>
      </c>
      <c r="BH292" s="43">
        <f t="shared" si="242"/>
        <v>18.30412162</v>
      </c>
      <c r="BI292" s="43">
        <f t="shared" si="242"/>
        <v>17.84651858</v>
      </c>
      <c r="BJ292" s="43">
        <f t="shared" si="242"/>
        <v>17.40035562</v>
      </c>
      <c r="BK292" s="43">
        <f t="shared" si="242"/>
        <v>16.96534673</v>
      </c>
      <c r="BL292" s="43">
        <f t="shared" si="242"/>
        <v>16.54121306</v>
      </c>
      <c r="BM292" s="43">
        <f t="shared" si="242"/>
        <v>16.12768273</v>
      </c>
      <c r="BN292" s="43">
        <f t="shared" si="242"/>
        <v>15.72449067</v>
      </c>
      <c r="BO292" s="43"/>
      <c r="BP292" s="43"/>
      <c r="BQ292" s="43"/>
      <c r="BR292" s="43"/>
      <c r="BS292" s="43"/>
      <c r="BT292" s="43"/>
      <c r="BU292" s="43"/>
      <c r="BV292" s="43"/>
      <c r="BW292" s="43"/>
      <c r="BX292" s="43"/>
      <c r="BY292" s="43"/>
      <c r="BZ292" s="43"/>
      <c r="CA292" s="43"/>
      <c r="CB292" s="43"/>
      <c r="CC292" s="43"/>
      <c r="CD292" s="43"/>
      <c r="CE292" s="43"/>
      <c r="CF292" s="43"/>
      <c r="CG292" s="43"/>
      <c r="CH292" s="43"/>
      <c r="CI292" s="43"/>
      <c r="CJ292" s="43"/>
      <c r="CK292" s="43"/>
      <c r="CL292" s="43"/>
      <c r="CM292" s="43"/>
      <c r="CN292" s="43"/>
      <c r="CO292" s="43"/>
      <c r="CP292" s="43"/>
      <c r="CQ292" s="43"/>
      <c r="CR292" s="43"/>
      <c r="CS292" s="43"/>
      <c r="CT292" s="43"/>
      <c r="CU292" s="43"/>
      <c r="CV292" s="43"/>
      <c r="CW292" s="43"/>
      <c r="CX292" s="43"/>
      <c r="CY292" s="43"/>
      <c r="CZ292" s="43"/>
      <c r="DA292" s="43"/>
    </row>
    <row r="293" ht="14.25" customHeight="1">
      <c r="E293" s="50">
        <f t="shared" si="203"/>
        <v>41</v>
      </c>
      <c r="F293" s="50"/>
      <c r="G293" s="43"/>
      <c r="H293" s="43"/>
      <c r="I293" s="43"/>
      <c r="J293" s="43"/>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c r="AT293" s="43"/>
      <c r="AU293" s="43">
        <f>+AU$251*AU$242</f>
        <v>28.5</v>
      </c>
      <c r="AV293" s="43">
        <f t="shared" ref="AV293:BN293" si="243">+AU293*(1-AV$252)</f>
        <v>27.66875</v>
      </c>
      <c r="AW293" s="43">
        <f t="shared" si="243"/>
        <v>26.86174479</v>
      </c>
      <c r="AX293" s="43">
        <f t="shared" si="243"/>
        <v>26.07827724</v>
      </c>
      <c r="AY293" s="43">
        <f t="shared" si="243"/>
        <v>25.31766082</v>
      </c>
      <c r="AZ293" s="43">
        <f t="shared" si="243"/>
        <v>24.57922904</v>
      </c>
      <c r="BA293" s="43">
        <f t="shared" si="243"/>
        <v>23.86233486</v>
      </c>
      <c r="BB293" s="43">
        <f t="shared" si="243"/>
        <v>23.16635009</v>
      </c>
      <c r="BC293" s="43">
        <f t="shared" si="243"/>
        <v>22.58719134</v>
      </c>
      <c r="BD293" s="43">
        <f t="shared" si="243"/>
        <v>22.02251156</v>
      </c>
      <c r="BE293" s="43">
        <f t="shared" si="243"/>
        <v>21.47194877</v>
      </c>
      <c r="BF293" s="43">
        <f t="shared" si="243"/>
        <v>20.93515005</v>
      </c>
      <c r="BG293" s="43">
        <f t="shared" si="243"/>
        <v>20.4117713</v>
      </c>
      <c r="BH293" s="43">
        <f t="shared" si="243"/>
        <v>19.90147702</v>
      </c>
      <c r="BI293" s="43">
        <f t="shared" si="243"/>
        <v>19.40394009</v>
      </c>
      <c r="BJ293" s="43">
        <f t="shared" si="243"/>
        <v>18.91884159</v>
      </c>
      <c r="BK293" s="43">
        <f t="shared" si="243"/>
        <v>18.44587055</v>
      </c>
      <c r="BL293" s="43">
        <f t="shared" si="243"/>
        <v>17.98472379</v>
      </c>
      <c r="BM293" s="43">
        <f t="shared" si="243"/>
        <v>17.53510569</v>
      </c>
      <c r="BN293" s="43">
        <f t="shared" si="243"/>
        <v>17.09672805</v>
      </c>
      <c r="BO293" s="43"/>
      <c r="BP293" s="43"/>
      <c r="BQ293" s="43"/>
      <c r="BR293" s="43"/>
      <c r="BS293" s="43"/>
      <c r="BT293" s="43"/>
      <c r="BU293" s="43"/>
      <c r="BV293" s="43"/>
      <c r="BW293" s="43"/>
      <c r="BX293" s="43"/>
      <c r="BY293" s="43"/>
      <c r="BZ293" s="43"/>
      <c r="CA293" s="43"/>
      <c r="CB293" s="43"/>
      <c r="CC293" s="43"/>
      <c r="CD293" s="43"/>
      <c r="CE293" s="43"/>
      <c r="CF293" s="43"/>
      <c r="CG293" s="43"/>
      <c r="CH293" s="43"/>
      <c r="CI293" s="43"/>
      <c r="CJ293" s="43"/>
      <c r="CK293" s="43"/>
      <c r="CL293" s="43"/>
      <c r="CM293" s="43"/>
      <c r="CN293" s="43"/>
      <c r="CO293" s="43"/>
      <c r="CP293" s="43"/>
      <c r="CQ293" s="43"/>
      <c r="CR293" s="43"/>
      <c r="CS293" s="43"/>
      <c r="CT293" s="43"/>
      <c r="CU293" s="43"/>
      <c r="CV293" s="43"/>
      <c r="CW293" s="43"/>
      <c r="CX293" s="43"/>
      <c r="CY293" s="43"/>
      <c r="CZ293" s="43"/>
      <c r="DA293" s="43"/>
      <c r="DB293" s="43"/>
    </row>
    <row r="294" ht="14.25" customHeight="1">
      <c r="E294" s="50">
        <f t="shared" si="203"/>
        <v>42</v>
      </c>
      <c r="F294" s="50"/>
      <c r="G294" s="43"/>
      <c r="H294" s="43"/>
      <c r="I294" s="43"/>
      <c r="J294" s="43"/>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f>+AV$251*AV$242</f>
        <v>28.5</v>
      </c>
      <c r="AW294" s="43">
        <f t="shared" ref="AW294:BN294" si="244">+AV294*(1-AW$252)</f>
        <v>27.66875</v>
      </c>
      <c r="AX294" s="43">
        <f t="shared" si="244"/>
        <v>26.86174479</v>
      </c>
      <c r="AY294" s="43">
        <f t="shared" si="244"/>
        <v>26.07827724</v>
      </c>
      <c r="AZ294" s="43">
        <f t="shared" si="244"/>
        <v>25.31766082</v>
      </c>
      <c r="BA294" s="43">
        <f t="shared" si="244"/>
        <v>24.57922904</v>
      </c>
      <c r="BB294" s="43">
        <f t="shared" si="244"/>
        <v>23.86233486</v>
      </c>
      <c r="BC294" s="43">
        <f t="shared" si="244"/>
        <v>23.26577649</v>
      </c>
      <c r="BD294" s="43">
        <f t="shared" si="244"/>
        <v>22.68413208</v>
      </c>
      <c r="BE294" s="43">
        <f t="shared" si="244"/>
        <v>22.11702878</v>
      </c>
      <c r="BF294" s="43">
        <f t="shared" si="244"/>
        <v>21.56410306</v>
      </c>
      <c r="BG294" s="43">
        <f t="shared" si="244"/>
        <v>21.02500048</v>
      </c>
      <c r="BH294" s="43">
        <f t="shared" si="244"/>
        <v>20.49937547</v>
      </c>
      <c r="BI294" s="43">
        <f t="shared" si="244"/>
        <v>19.98689108</v>
      </c>
      <c r="BJ294" s="43">
        <f t="shared" si="244"/>
        <v>19.4872188</v>
      </c>
      <c r="BK294" s="43">
        <f t="shared" si="244"/>
        <v>19.00003833</v>
      </c>
      <c r="BL294" s="43">
        <f t="shared" si="244"/>
        <v>18.52503738</v>
      </c>
      <c r="BM294" s="43">
        <f t="shared" si="244"/>
        <v>18.06191144</v>
      </c>
      <c r="BN294" s="43">
        <f t="shared" si="244"/>
        <v>17.61036366</v>
      </c>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3"/>
      <c r="CQ294" s="43"/>
      <c r="CR294" s="43"/>
      <c r="CS294" s="43"/>
      <c r="CT294" s="43"/>
      <c r="CU294" s="43"/>
      <c r="CV294" s="43"/>
      <c r="CW294" s="43"/>
      <c r="CX294" s="43"/>
      <c r="CY294" s="43"/>
      <c r="CZ294" s="43"/>
      <c r="DA294" s="43"/>
      <c r="DB294" s="43"/>
      <c r="DC294" s="43"/>
    </row>
    <row r="295" ht="14.25" customHeight="1">
      <c r="E295" s="50">
        <f t="shared" si="203"/>
        <v>43</v>
      </c>
      <c r="F295" s="50"/>
      <c r="G295" s="43"/>
      <c r="H295" s="43"/>
      <c r="I295" s="43"/>
      <c r="J295" s="43"/>
      <c r="K295" s="43"/>
      <c r="L295" s="43"/>
      <c r="M295" s="43"/>
      <c r="N295" s="43"/>
      <c r="O295" s="43"/>
      <c r="P295" s="43"/>
      <c r="Q295" s="43"/>
      <c r="R295" s="43"/>
      <c r="S295" s="43"/>
      <c r="T295" s="43"/>
      <c r="U295" s="43"/>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f>+AW$251*AW$242</f>
        <v>30</v>
      </c>
      <c r="AX295" s="43">
        <f t="shared" ref="AX295:BN295" si="245">+AW295*(1-AX$252)</f>
        <v>29.125</v>
      </c>
      <c r="AY295" s="43">
        <f t="shared" si="245"/>
        <v>28.27552083</v>
      </c>
      <c r="AZ295" s="43">
        <f t="shared" si="245"/>
        <v>27.45081814</v>
      </c>
      <c r="BA295" s="43">
        <f t="shared" si="245"/>
        <v>26.65016928</v>
      </c>
      <c r="BB295" s="43">
        <f t="shared" si="245"/>
        <v>25.87287268</v>
      </c>
      <c r="BC295" s="43">
        <f t="shared" si="245"/>
        <v>25.22605086</v>
      </c>
      <c r="BD295" s="43">
        <f t="shared" si="245"/>
        <v>24.59539959</v>
      </c>
      <c r="BE295" s="43">
        <f t="shared" si="245"/>
        <v>23.9805146</v>
      </c>
      <c r="BF295" s="43">
        <f t="shared" si="245"/>
        <v>23.38100173</v>
      </c>
      <c r="BG295" s="43">
        <f t="shared" si="245"/>
        <v>22.79647669</v>
      </c>
      <c r="BH295" s="43">
        <f t="shared" si="245"/>
        <v>22.22656477</v>
      </c>
      <c r="BI295" s="43">
        <f t="shared" si="245"/>
        <v>21.67090065</v>
      </c>
      <c r="BJ295" s="43">
        <f t="shared" si="245"/>
        <v>21.12912814</v>
      </c>
      <c r="BK295" s="43">
        <f t="shared" si="245"/>
        <v>20.60089993</v>
      </c>
      <c r="BL295" s="43">
        <f t="shared" si="245"/>
        <v>20.08587743</v>
      </c>
      <c r="BM295" s="43">
        <f t="shared" si="245"/>
        <v>19.5837305</v>
      </c>
      <c r="BN295" s="43">
        <f t="shared" si="245"/>
        <v>19.09413724</v>
      </c>
      <c r="BO295" s="43"/>
      <c r="BP295" s="43"/>
      <c r="BQ295" s="43"/>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3"/>
      <c r="DD295" s="43"/>
    </row>
    <row r="296" ht="14.25" customHeight="1">
      <c r="E296" s="50">
        <f t="shared" si="203"/>
        <v>44</v>
      </c>
      <c r="F296" s="50"/>
      <c r="G296" s="43"/>
      <c r="H296" s="43"/>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f>+AX$251*AX$242</f>
        <v>30</v>
      </c>
      <c r="AY296" s="43">
        <f t="shared" ref="AY296:BN296" si="246">+AX296*(1-AY$252)</f>
        <v>29.125</v>
      </c>
      <c r="AZ296" s="43">
        <f t="shared" si="246"/>
        <v>28.27552083</v>
      </c>
      <c r="BA296" s="43">
        <f t="shared" si="246"/>
        <v>27.45081814</v>
      </c>
      <c r="BB296" s="43">
        <f t="shared" si="246"/>
        <v>26.65016928</v>
      </c>
      <c r="BC296" s="43">
        <f t="shared" si="246"/>
        <v>25.98391505</v>
      </c>
      <c r="BD296" s="43">
        <f t="shared" si="246"/>
        <v>25.33431717</v>
      </c>
      <c r="BE296" s="43">
        <f t="shared" si="246"/>
        <v>24.70095924</v>
      </c>
      <c r="BF296" s="43">
        <f t="shared" si="246"/>
        <v>24.08343526</v>
      </c>
      <c r="BG296" s="43">
        <f t="shared" si="246"/>
        <v>23.48134938</v>
      </c>
      <c r="BH296" s="43">
        <f t="shared" si="246"/>
        <v>22.89431565</v>
      </c>
      <c r="BI296" s="43">
        <f t="shared" si="246"/>
        <v>22.32195775</v>
      </c>
      <c r="BJ296" s="43">
        <f t="shared" si="246"/>
        <v>21.76390881</v>
      </c>
      <c r="BK296" s="43">
        <f t="shared" si="246"/>
        <v>21.21981109</v>
      </c>
      <c r="BL296" s="43">
        <f t="shared" si="246"/>
        <v>20.68931581</v>
      </c>
      <c r="BM296" s="43">
        <f t="shared" si="246"/>
        <v>20.17208292</v>
      </c>
      <c r="BN296" s="43">
        <f t="shared" si="246"/>
        <v>19.66778084</v>
      </c>
      <c r="BO296" s="43"/>
      <c r="BP296" s="43"/>
      <c r="BQ296" s="43"/>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3"/>
      <c r="DD296" s="43"/>
      <c r="DE296" s="43"/>
    </row>
    <row r="297" ht="14.25" customHeight="1">
      <c r="E297" s="50">
        <f t="shared" si="203"/>
        <v>45</v>
      </c>
      <c r="F297" s="50"/>
      <c r="G297" s="43"/>
      <c r="H297" s="43"/>
      <c r="I297" s="43"/>
      <c r="J297" s="43"/>
      <c r="K297" s="43"/>
      <c r="L297" s="43"/>
      <c r="M297" s="43"/>
      <c r="N297" s="43"/>
      <c r="O297" s="43"/>
      <c r="P297" s="43"/>
      <c r="Q297" s="43"/>
      <c r="R297" s="43"/>
      <c r="S297" s="43"/>
      <c r="T297" s="43"/>
      <c r="U297" s="43"/>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f>+AY$251*AY$242</f>
        <v>31.5</v>
      </c>
      <c r="AZ297" s="43">
        <f t="shared" ref="AZ297:BN297" si="247">+AY297*(1-AZ$252)</f>
        <v>30.58125</v>
      </c>
      <c r="BA297" s="43">
        <f t="shared" si="247"/>
        <v>29.68929688</v>
      </c>
      <c r="BB297" s="43">
        <f t="shared" si="247"/>
        <v>28.82335905</v>
      </c>
      <c r="BC297" s="43">
        <f t="shared" si="247"/>
        <v>28.10277507</v>
      </c>
      <c r="BD297" s="43">
        <f t="shared" si="247"/>
        <v>27.4002057</v>
      </c>
      <c r="BE297" s="43">
        <f t="shared" si="247"/>
        <v>26.71520055</v>
      </c>
      <c r="BF297" s="43">
        <f t="shared" si="247"/>
        <v>26.04732054</v>
      </c>
      <c r="BG297" s="43">
        <f t="shared" si="247"/>
        <v>25.39613753</v>
      </c>
      <c r="BH297" s="43">
        <f t="shared" si="247"/>
        <v>24.76123409</v>
      </c>
      <c r="BI297" s="43">
        <f t="shared" si="247"/>
        <v>24.14220324</v>
      </c>
      <c r="BJ297" s="43">
        <f t="shared" si="247"/>
        <v>23.53864816</v>
      </c>
      <c r="BK297" s="43">
        <f t="shared" si="247"/>
        <v>22.95018195</v>
      </c>
      <c r="BL297" s="43">
        <f t="shared" si="247"/>
        <v>22.3764274</v>
      </c>
      <c r="BM297" s="43">
        <f t="shared" si="247"/>
        <v>21.81701672</v>
      </c>
      <c r="BN297" s="43">
        <f t="shared" si="247"/>
        <v>21.2715913</v>
      </c>
      <c r="BO297" s="43"/>
      <c r="BP297" s="43"/>
      <c r="BQ297" s="43"/>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3"/>
      <c r="DD297" s="43"/>
      <c r="DE297" s="43"/>
      <c r="DF297" s="43"/>
    </row>
    <row r="298" ht="14.25" customHeight="1">
      <c r="E298" s="50">
        <f t="shared" si="203"/>
        <v>46</v>
      </c>
      <c r="F298" s="50"/>
      <c r="G298" s="43"/>
      <c r="H298" s="43"/>
      <c r="I298" s="43"/>
      <c r="J298" s="43"/>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f>+AZ$251*AZ$242</f>
        <v>31.5</v>
      </c>
      <c r="BA298" s="43">
        <f t="shared" ref="BA298:BN298" si="248">+AZ298*(1-BA$252)</f>
        <v>30.58125</v>
      </c>
      <c r="BB298" s="43">
        <f t="shared" si="248"/>
        <v>29.68929688</v>
      </c>
      <c r="BC298" s="43">
        <f t="shared" si="248"/>
        <v>28.94706445</v>
      </c>
      <c r="BD298" s="43">
        <f t="shared" si="248"/>
        <v>28.22338784</v>
      </c>
      <c r="BE298" s="43">
        <f t="shared" si="248"/>
        <v>27.51780315</v>
      </c>
      <c r="BF298" s="43">
        <f t="shared" si="248"/>
        <v>26.82985807</v>
      </c>
      <c r="BG298" s="43">
        <f t="shared" si="248"/>
        <v>26.15911162</v>
      </c>
      <c r="BH298" s="43">
        <f t="shared" si="248"/>
        <v>25.50513383</v>
      </c>
      <c r="BI298" s="43">
        <f t="shared" si="248"/>
        <v>24.86750548</v>
      </c>
      <c r="BJ298" s="43">
        <f t="shared" si="248"/>
        <v>24.24581784</v>
      </c>
      <c r="BK298" s="43">
        <f t="shared" si="248"/>
        <v>23.6396724</v>
      </c>
      <c r="BL298" s="43">
        <f t="shared" si="248"/>
        <v>23.04868059</v>
      </c>
      <c r="BM298" s="43">
        <f t="shared" si="248"/>
        <v>22.47246357</v>
      </c>
      <c r="BN298" s="43">
        <f t="shared" si="248"/>
        <v>21.91065198</v>
      </c>
      <c r="BO298" s="43"/>
      <c r="BP298" s="43"/>
      <c r="BQ298" s="43"/>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3"/>
      <c r="DD298" s="43"/>
      <c r="DE298" s="43"/>
      <c r="DF298" s="43"/>
      <c r="DG298" s="43"/>
    </row>
    <row r="299" ht="14.25" customHeight="1">
      <c r="E299" s="50">
        <f t="shared" si="203"/>
        <v>47</v>
      </c>
      <c r="F299" s="50"/>
      <c r="G299" s="43"/>
      <c r="H299" s="43"/>
      <c r="I299" s="43"/>
      <c r="J299" s="43"/>
      <c r="K299" s="43"/>
      <c r="L299" s="43"/>
      <c r="M299" s="43"/>
      <c r="N299" s="43"/>
      <c r="O299" s="43"/>
      <c r="P299" s="43"/>
      <c r="Q299" s="43"/>
      <c r="R299" s="43"/>
      <c r="S299" s="43"/>
      <c r="T299" s="43"/>
      <c r="U299" s="43"/>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f>+BA$251*BA$242</f>
        <v>33</v>
      </c>
      <c r="BB299" s="43">
        <f t="shared" ref="BB299:BN299" si="249">+BA299*(1-BB$252)</f>
        <v>32.0375</v>
      </c>
      <c r="BC299" s="43">
        <f t="shared" si="249"/>
        <v>31.2365625</v>
      </c>
      <c r="BD299" s="43">
        <f t="shared" si="249"/>
        <v>30.45564844</v>
      </c>
      <c r="BE299" s="43">
        <f t="shared" si="249"/>
        <v>29.69425723</v>
      </c>
      <c r="BF299" s="43">
        <f t="shared" si="249"/>
        <v>28.9519008</v>
      </c>
      <c r="BG299" s="43">
        <f t="shared" si="249"/>
        <v>28.22810328</v>
      </c>
      <c r="BH299" s="43">
        <f t="shared" si="249"/>
        <v>27.52240069</v>
      </c>
      <c r="BI299" s="43">
        <f t="shared" si="249"/>
        <v>26.83434068</v>
      </c>
      <c r="BJ299" s="43">
        <f t="shared" si="249"/>
        <v>26.16348216</v>
      </c>
      <c r="BK299" s="43">
        <f t="shared" si="249"/>
        <v>25.50939511</v>
      </c>
      <c r="BL299" s="43">
        <f t="shared" si="249"/>
        <v>24.87166023</v>
      </c>
      <c r="BM299" s="43">
        <f t="shared" si="249"/>
        <v>24.24986872</v>
      </c>
      <c r="BN299" s="43">
        <f t="shared" si="249"/>
        <v>23.643622</v>
      </c>
      <c r="BO299" s="43"/>
      <c r="BP299" s="43"/>
      <c r="BQ299" s="43"/>
      <c r="BR299" s="43"/>
      <c r="BS299" s="43"/>
      <c r="BT299" s="43"/>
      <c r="BU299" s="43"/>
      <c r="BV299" s="43"/>
      <c r="BW299" s="43"/>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3"/>
      <c r="DD299" s="43"/>
      <c r="DE299" s="43"/>
      <c r="DF299" s="43"/>
      <c r="DG299" s="43"/>
      <c r="DH299" s="43"/>
    </row>
    <row r="300" ht="14.25" customHeight="1">
      <c r="E300" s="50">
        <f t="shared" si="203"/>
        <v>48</v>
      </c>
      <c r="F300" s="50"/>
      <c r="G300" s="43"/>
      <c r="H300" s="43"/>
      <c r="I300" s="43"/>
      <c r="J300" s="43"/>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f>+BB$251*BB$242</f>
        <v>33</v>
      </c>
      <c r="BC300" s="43">
        <f t="shared" ref="BC300:BN300" si="250">+BB300*(1-BC$252)</f>
        <v>32.175</v>
      </c>
      <c r="BD300" s="43">
        <f t="shared" si="250"/>
        <v>31.370625</v>
      </c>
      <c r="BE300" s="43">
        <f t="shared" si="250"/>
        <v>30.58635938</v>
      </c>
      <c r="BF300" s="43">
        <f t="shared" si="250"/>
        <v>29.82170039</v>
      </c>
      <c r="BG300" s="43">
        <f t="shared" si="250"/>
        <v>29.07615788</v>
      </c>
      <c r="BH300" s="43">
        <f t="shared" si="250"/>
        <v>28.34925393</v>
      </c>
      <c r="BI300" s="43">
        <f t="shared" si="250"/>
        <v>27.64052259</v>
      </c>
      <c r="BJ300" s="43">
        <f t="shared" si="250"/>
        <v>26.94950952</v>
      </c>
      <c r="BK300" s="43">
        <f t="shared" si="250"/>
        <v>26.27577178</v>
      </c>
      <c r="BL300" s="43">
        <f t="shared" si="250"/>
        <v>25.61887749</v>
      </c>
      <c r="BM300" s="43">
        <f t="shared" si="250"/>
        <v>24.97840555</v>
      </c>
      <c r="BN300" s="43">
        <f t="shared" si="250"/>
        <v>24.35394541</v>
      </c>
      <c r="BO300" s="43"/>
      <c r="BP300" s="43"/>
      <c r="BQ300" s="43"/>
      <c r="BR300" s="43"/>
      <c r="BS300" s="43"/>
      <c r="BT300" s="43"/>
      <c r="BU300" s="43"/>
      <c r="BV300" s="43"/>
      <c r="BW300" s="43"/>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43"/>
      <c r="CY300" s="43"/>
      <c r="CZ300" s="43"/>
      <c r="DA300" s="43"/>
      <c r="DB300" s="43"/>
      <c r="DC300" s="43"/>
      <c r="DD300" s="43"/>
      <c r="DE300" s="43"/>
      <c r="DF300" s="43"/>
      <c r="DG300" s="43"/>
      <c r="DH300" s="43"/>
      <c r="DI300" s="43"/>
    </row>
    <row r="301" ht="14.25" customHeight="1">
      <c r="E301" s="50">
        <f t="shared" si="203"/>
        <v>49</v>
      </c>
      <c r="F301" s="50"/>
      <c r="G301" s="43"/>
      <c r="H301" s="43"/>
      <c r="I301" s="43"/>
      <c r="J301" s="43"/>
      <c r="K301" s="43"/>
      <c r="L301" s="43"/>
      <c r="M301" s="43"/>
      <c r="N301" s="43"/>
      <c r="O301" s="43"/>
      <c r="P301" s="43"/>
      <c r="Q301" s="43"/>
      <c r="R301" s="43"/>
      <c r="S301" s="43"/>
      <c r="T301" s="43"/>
      <c r="U301" s="43"/>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f>+BC$251*BC$242</f>
        <v>34.5</v>
      </c>
      <c r="BD301" s="43">
        <f t="shared" ref="BD301:BN301" si="251">+BC301*(1-BD$252)</f>
        <v>33.6375</v>
      </c>
      <c r="BE301" s="43">
        <f t="shared" si="251"/>
        <v>32.7965625</v>
      </c>
      <c r="BF301" s="43">
        <f t="shared" si="251"/>
        <v>31.97664844</v>
      </c>
      <c r="BG301" s="43">
        <f t="shared" si="251"/>
        <v>31.17723223</v>
      </c>
      <c r="BH301" s="43">
        <f t="shared" si="251"/>
        <v>30.39780142</v>
      </c>
      <c r="BI301" s="43">
        <f t="shared" si="251"/>
        <v>29.63785639</v>
      </c>
      <c r="BJ301" s="43">
        <f t="shared" si="251"/>
        <v>28.89690998</v>
      </c>
      <c r="BK301" s="43">
        <f t="shared" si="251"/>
        <v>28.17448723</v>
      </c>
      <c r="BL301" s="43">
        <f t="shared" si="251"/>
        <v>27.47012505</v>
      </c>
      <c r="BM301" s="43">
        <f t="shared" si="251"/>
        <v>26.78337192</v>
      </c>
      <c r="BN301" s="43">
        <f t="shared" si="251"/>
        <v>26.11378762</v>
      </c>
      <c r="BO301" s="43"/>
      <c r="BP301" s="43"/>
      <c r="BQ301" s="43"/>
      <c r="BR301" s="43"/>
      <c r="BS301" s="43"/>
      <c r="BT301" s="43"/>
      <c r="BU301" s="43"/>
      <c r="BV301" s="43"/>
      <c r="BW301" s="43"/>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43"/>
      <c r="CY301" s="43"/>
      <c r="CZ301" s="43"/>
      <c r="DA301" s="43"/>
      <c r="DB301" s="43"/>
      <c r="DC301" s="43"/>
      <c r="DD301" s="43"/>
      <c r="DE301" s="43"/>
      <c r="DF301" s="43"/>
      <c r="DG301" s="43"/>
      <c r="DH301" s="43"/>
      <c r="DI301" s="43"/>
      <c r="DJ301" s="43"/>
    </row>
    <row r="302" ht="14.25" customHeight="1">
      <c r="E302" s="50">
        <f t="shared" si="203"/>
        <v>50</v>
      </c>
      <c r="F302" s="50"/>
      <c r="G302" s="43"/>
      <c r="H302" s="43"/>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f>+BD$251*BD$242</f>
        <v>34.5</v>
      </c>
      <c r="BE302" s="43">
        <f t="shared" ref="BE302:BN302" si="252">+BD302*(1-BE$252)</f>
        <v>33.6375</v>
      </c>
      <c r="BF302" s="43">
        <f t="shared" si="252"/>
        <v>32.7965625</v>
      </c>
      <c r="BG302" s="43">
        <f t="shared" si="252"/>
        <v>31.97664844</v>
      </c>
      <c r="BH302" s="43">
        <f t="shared" si="252"/>
        <v>31.17723223</v>
      </c>
      <c r="BI302" s="43">
        <f t="shared" si="252"/>
        <v>30.39780142</v>
      </c>
      <c r="BJ302" s="43">
        <f t="shared" si="252"/>
        <v>29.63785639</v>
      </c>
      <c r="BK302" s="43">
        <f t="shared" si="252"/>
        <v>28.89690998</v>
      </c>
      <c r="BL302" s="43">
        <f t="shared" si="252"/>
        <v>28.17448723</v>
      </c>
      <c r="BM302" s="43">
        <f t="shared" si="252"/>
        <v>27.47012505</v>
      </c>
      <c r="BN302" s="43">
        <f t="shared" si="252"/>
        <v>26.78337192</v>
      </c>
      <c r="BO302" s="43"/>
      <c r="BP302" s="43"/>
      <c r="BQ302" s="43"/>
      <c r="BR302" s="43"/>
      <c r="BS302" s="43"/>
      <c r="BT302" s="43"/>
      <c r="BU302" s="43"/>
      <c r="BV302" s="43"/>
      <c r="BW302" s="43"/>
      <c r="BX302" s="43"/>
      <c r="BY302" s="43"/>
      <c r="BZ302" s="43"/>
      <c r="CA302" s="43"/>
      <c r="CB302" s="43"/>
      <c r="CC302" s="43"/>
      <c r="CD302" s="43"/>
      <c r="CE302" s="43"/>
      <c r="CF302" s="43"/>
      <c r="CG302" s="43"/>
      <c r="CH302" s="43"/>
      <c r="CI302" s="43"/>
      <c r="CJ302" s="43"/>
      <c r="CK302" s="43"/>
      <c r="CL302" s="43"/>
      <c r="CM302" s="43"/>
      <c r="CN302" s="43"/>
      <c r="CO302" s="43"/>
      <c r="CP302" s="43"/>
      <c r="CQ302" s="43"/>
      <c r="CR302" s="43"/>
      <c r="CS302" s="43"/>
      <c r="CT302" s="43"/>
      <c r="CU302" s="43"/>
      <c r="CV302" s="43"/>
      <c r="CW302" s="43"/>
      <c r="CX302" s="43"/>
      <c r="CY302" s="43"/>
      <c r="CZ302" s="43"/>
      <c r="DA302" s="43"/>
      <c r="DB302" s="43"/>
      <c r="DC302" s="43"/>
      <c r="DD302" s="43"/>
      <c r="DE302" s="43"/>
      <c r="DF302" s="43"/>
      <c r="DG302" s="43"/>
      <c r="DH302" s="43"/>
      <c r="DI302" s="43"/>
      <c r="DJ302" s="43"/>
      <c r="DK302" s="43"/>
    </row>
    <row r="303" ht="14.25" customHeight="1">
      <c r="E303" s="50">
        <f t="shared" si="203"/>
        <v>51</v>
      </c>
      <c r="F303" s="50"/>
      <c r="G303" s="43"/>
      <c r="H303" s="43"/>
      <c r="I303" s="43"/>
      <c r="J303" s="43"/>
      <c r="K303" s="43"/>
      <c r="L303" s="43"/>
      <c r="M303" s="43"/>
      <c r="N303" s="43"/>
      <c r="O303" s="43"/>
      <c r="P303" s="43"/>
      <c r="Q303" s="43"/>
      <c r="R303" s="43"/>
      <c r="S303" s="43"/>
      <c r="T303" s="43"/>
      <c r="U303" s="43"/>
      <c r="V303" s="43"/>
      <c r="W303" s="43"/>
      <c r="X303" s="43"/>
      <c r="Y303" s="43"/>
      <c r="Z303" s="43"/>
      <c r="AA303" s="43"/>
      <c r="AB303" s="43"/>
      <c r="AC303" s="43"/>
      <c r="AD303" s="43"/>
      <c r="AE303" s="43"/>
      <c r="AF303" s="43"/>
      <c r="AG303" s="43"/>
      <c r="AH303" s="43"/>
      <c r="AI303" s="43"/>
      <c r="AJ303" s="43"/>
      <c r="AK303" s="43"/>
      <c r="AL303" s="43"/>
      <c r="AM303" s="43"/>
      <c r="AN303" s="43"/>
      <c r="AO303" s="43"/>
      <c r="AP303" s="43"/>
      <c r="AQ303" s="43"/>
      <c r="AR303" s="43"/>
      <c r="AS303" s="43"/>
      <c r="AT303" s="43"/>
      <c r="AU303" s="43"/>
      <c r="AV303" s="43"/>
      <c r="AW303" s="43"/>
      <c r="AX303" s="43"/>
      <c r="AY303" s="43"/>
      <c r="AZ303" s="43"/>
      <c r="BA303" s="43"/>
      <c r="BB303" s="43"/>
      <c r="BC303" s="43"/>
      <c r="BD303" s="43"/>
      <c r="BE303" s="43">
        <f>+BE$251*BE$242</f>
        <v>36</v>
      </c>
      <c r="BF303" s="43">
        <f t="shared" ref="BF303:BN303" si="253">+BE303*(1-BF$252)</f>
        <v>35.1</v>
      </c>
      <c r="BG303" s="43">
        <f t="shared" si="253"/>
        <v>34.2225</v>
      </c>
      <c r="BH303" s="43">
        <f t="shared" si="253"/>
        <v>33.3669375</v>
      </c>
      <c r="BI303" s="43">
        <f t="shared" si="253"/>
        <v>32.53276406</v>
      </c>
      <c r="BJ303" s="43">
        <f t="shared" si="253"/>
        <v>31.71944496</v>
      </c>
      <c r="BK303" s="43">
        <f t="shared" si="253"/>
        <v>30.92645884</v>
      </c>
      <c r="BL303" s="43">
        <f t="shared" si="253"/>
        <v>30.15329737</v>
      </c>
      <c r="BM303" s="43">
        <f t="shared" si="253"/>
        <v>29.39946493</v>
      </c>
      <c r="BN303" s="43">
        <f t="shared" si="253"/>
        <v>28.66447831</v>
      </c>
      <c r="BO303" s="43"/>
      <c r="BP303" s="43"/>
      <c r="BQ303" s="43"/>
      <c r="BR303" s="43"/>
      <c r="BS303" s="43"/>
      <c r="BT303" s="43"/>
      <c r="BU303" s="43"/>
      <c r="BV303" s="43"/>
      <c r="BW303" s="43"/>
      <c r="BX303" s="43"/>
      <c r="BY303" s="43"/>
      <c r="BZ303" s="43"/>
      <c r="CA303" s="43"/>
      <c r="CB303" s="43"/>
      <c r="CC303" s="43"/>
      <c r="CD303" s="43"/>
      <c r="CE303" s="43"/>
      <c r="CF303" s="43"/>
      <c r="CG303" s="43"/>
      <c r="CH303" s="43"/>
      <c r="CI303" s="43"/>
      <c r="CJ303" s="43"/>
      <c r="CK303" s="43"/>
      <c r="CL303" s="43"/>
      <c r="CM303" s="43"/>
      <c r="CN303" s="43"/>
      <c r="CO303" s="43"/>
      <c r="CP303" s="43"/>
      <c r="CQ303" s="43"/>
      <c r="CR303" s="43"/>
      <c r="CS303" s="43"/>
      <c r="CT303" s="43"/>
      <c r="CU303" s="43"/>
      <c r="CV303" s="43"/>
      <c r="CW303" s="43"/>
      <c r="CX303" s="43"/>
      <c r="CY303" s="43"/>
      <c r="CZ303" s="43"/>
      <c r="DA303" s="43"/>
      <c r="DB303" s="43"/>
      <c r="DC303" s="43"/>
      <c r="DD303" s="43"/>
      <c r="DE303" s="43"/>
      <c r="DF303" s="43"/>
      <c r="DG303" s="43"/>
      <c r="DH303" s="43"/>
      <c r="DI303" s="43"/>
      <c r="DJ303" s="43"/>
      <c r="DK303" s="43"/>
      <c r="DL303" s="43"/>
    </row>
    <row r="304" ht="14.25" customHeight="1">
      <c r="E304" s="50">
        <f t="shared" si="203"/>
        <v>52</v>
      </c>
      <c r="F304" s="50"/>
      <c r="G304" s="43"/>
      <c r="H304" s="43"/>
      <c r="I304" s="43"/>
      <c r="J304" s="43"/>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c r="AI304" s="43"/>
      <c r="AJ304" s="43"/>
      <c r="AK304" s="43"/>
      <c r="AL304" s="43"/>
      <c r="AM304" s="43"/>
      <c r="AN304" s="43"/>
      <c r="AO304" s="43"/>
      <c r="AP304" s="43"/>
      <c r="AQ304" s="43"/>
      <c r="AR304" s="43"/>
      <c r="AS304" s="43"/>
      <c r="AT304" s="43"/>
      <c r="AU304" s="43"/>
      <c r="AV304" s="43"/>
      <c r="AW304" s="43"/>
      <c r="AX304" s="43"/>
      <c r="AY304" s="43"/>
      <c r="AZ304" s="43"/>
      <c r="BA304" s="43"/>
      <c r="BB304" s="43"/>
      <c r="BC304" s="43"/>
      <c r="BD304" s="43"/>
      <c r="BE304" s="43"/>
      <c r="BF304" s="43">
        <f>+BF$251*BF$242</f>
        <v>36</v>
      </c>
      <c r="BG304" s="43">
        <f t="shared" ref="BG304:BN304" si="254">+BF304*(1-BG$252)</f>
        <v>35.1</v>
      </c>
      <c r="BH304" s="43">
        <f t="shared" si="254"/>
        <v>34.2225</v>
      </c>
      <c r="BI304" s="43">
        <f t="shared" si="254"/>
        <v>33.3669375</v>
      </c>
      <c r="BJ304" s="43">
        <f t="shared" si="254"/>
        <v>32.53276406</v>
      </c>
      <c r="BK304" s="43">
        <f t="shared" si="254"/>
        <v>31.71944496</v>
      </c>
      <c r="BL304" s="43">
        <f t="shared" si="254"/>
        <v>30.92645884</v>
      </c>
      <c r="BM304" s="43">
        <f t="shared" si="254"/>
        <v>30.15329737</v>
      </c>
      <c r="BN304" s="43">
        <f t="shared" si="254"/>
        <v>29.39946493</v>
      </c>
      <c r="BO304" s="43"/>
      <c r="BP304" s="43"/>
      <c r="BQ304" s="43"/>
      <c r="BR304" s="43"/>
      <c r="BS304" s="43"/>
      <c r="BT304" s="43"/>
      <c r="BU304" s="43"/>
      <c r="BV304" s="43"/>
      <c r="BW304" s="43"/>
      <c r="BX304" s="43"/>
      <c r="BY304" s="43"/>
      <c r="BZ304" s="43"/>
      <c r="CA304" s="43"/>
      <c r="CB304" s="43"/>
      <c r="CC304" s="43"/>
      <c r="CD304" s="43"/>
      <c r="CE304" s="43"/>
      <c r="CF304" s="43"/>
      <c r="CG304" s="43"/>
      <c r="CH304" s="43"/>
      <c r="CI304" s="43"/>
      <c r="CJ304" s="43"/>
      <c r="CK304" s="43"/>
      <c r="CL304" s="43"/>
      <c r="CM304" s="43"/>
      <c r="CN304" s="43"/>
      <c r="CO304" s="43"/>
      <c r="CP304" s="43"/>
      <c r="CQ304" s="43"/>
      <c r="CR304" s="43"/>
      <c r="CS304" s="43"/>
      <c r="CT304" s="43"/>
      <c r="CU304" s="43"/>
      <c r="CV304" s="43"/>
      <c r="CW304" s="43"/>
      <c r="CX304" s="43"/>
      <c r="CY304" s="43"/>
      <c r="CZ304" s="43"/>
      <c r="DA304" s="43"/>
      <c r="DB304" s="43"/>
      <c r="DC304" s="43"/>
      <c r="DD304" s="43"/>
      <c r="DE304" s="43"/>
      <c r="DF304" s="43"/>
      <c r="DG304" s="43"/>
      <c r="DH304" s="43"/>
      <c r="DI304" s="43"/>
      <c r="DJ304" s="43"/>
      <c r="DK304" s="43"/>
      <c r="DL304" s="43"/>
      <c r="DM304" s="43"/>
    </row>
    <row r="305" ht="14.25" customHeight="1">
      <c r="E305" s="50">
        <f t="shared" si="203"/>
        <v>53</v>
      </c>
      <c r="F305" s="50"/>
      <c r="G305" s="43"/>
      <c r="H305" s="43"/>
      <c r="I305" s="43"/>
      <c r="J305" s="43"/>
      <c r="K305" s="43"/>
      <c r="L305" s="43"/>
      <c r="M305" s="43"/>
      <c r="N305" s="43"/>
      <c r="O305" s="43"/>
      <c r="P305" s="43"/>
      <c r="Q305" s="43"/>
      <c r="R305" s="43"/>
      <c r="S305" s="43"/>
      <c r="T305" s="43"/>
      <c r="U305" s="43"/>
      <c r="V305" s="43"/>
      <c r="W305" s="43"/>
      <c r="X305" s="43"/>
      <c r="Y305" s="43"/>
      <c r="Z305" s="43"/>
      <c r="AA305" s="43"/>
      <c r="AB305" s="43"/>
      <c r="AC305" s="43"/>
      <c r="AD305" s="43"/>
      <c r="AE305" s="43"/>
      <c r="AF305" s="43"/>
      <c r="AG305" s="43"/>
      <c r="AH305" s="43"/>
      <c r="AI305" s="43"/>
      <c r="AJ305" s="43"/>
      <c r="AK305" s="43"/>
      <c r="AL305" s="43"/>
      <c r="AM305" s="43"/>
      <c r="AN305" s="43"/>
      <c r="AO305" s="43"/>
      <c r="AP305" s="43"/>
      <c r="AQ305" s="43"/>
      <c r="AR305" s="43"/>
      <c r="AS305" s="43"/>
      <c r="AT305" s="43"/>
      <c r="AU305" s="43"/>
      <c r="AV305" s="43"/>
      <c r="AW305" s="43"/>
      <c r="AX305" s="43"/>
      <c r="AY305" s="43"/>
      <c r="AZ305" s="43"/>
      <c r="BA305" s="43"/>
      <c r="BB305" s="43"/>
      <c r="BC305" s="43"/>
      <c r="BD305" s="43"/>
      <c r="BE305" s="43"/>
      <c r="BF305" s="43"/>
      <c r="BG305" s="43">
        <f>+BG$251*BG$242</f>
        <v>37.5</v>
      </c>
      <c r="BH305" s="43">
        <f t="shared" ref="BH305:BN305" si="255">+BG305*(1-BH$252)</f>
        <v>36.5625</v>
      </c>
      <c r="BI305" s="43">
        <f t="shared" si="255"/>
        <v>35.6484375</v>
      </c>
      <c r="BJ305" s="43">
        <f t="shared" si="255"/>
        <v>34.75722656</v>
      </c>
      <c r="BK305" s="43">
        <f t="shared" si="255"/>
        <v>33.8882959</v>
      </c>
      <c r="BL305" s="43">
        <f t="shared" si="255"/>
        <v>33.0410885</v>
      </c>
      <c r="BM305" s="43">
        <f t="shared" si="255"/>
        <v>32.21506129</v>
      </c>
      <c r="BN305" s="43">
        <f t="shared" si="255"/>
        <v>31.40968476</v>
      </c>
      <c r="BO305" s="43"/>
      <c r="BP305" s="43"/>
      <c r="BQ305" s="43"/>
      <c r="BR305" s="43"/>
      <c r="BS305" s="43"/>
      <c r="BT305" s="43"/>
      <c r="BU305" s="43"/>
      <c r="BV305" s="43"/>
      <c r="BW305" s="43"/>
      <c r="BX305" s="43"/>
      <c r="BY305" s="43"/>
      <c r="BZ305" s="43"/>
      <c r="CA305" s="43"/>
      <c r="CB305" s="43"/>
      <c r="CC305" s="43"/>
      <c r="CD305" s="43"/>
      <c r="CE305" s="43"/>
      <c r="CF305" s="43"/>
      <c r="CG305" s="43"/>
      <c r="CH305" s="43"/>
      <c r="CI305" s="43"/>
      <c r="CJ305" s="43"/>
      <c r="CK305" s="43"/>
      <c r="CL305" s="43"/>
      <c r="CM305" s="43"/>
      <c r="CN305" s="43"/>
      <c r="CO305" s="43"/>
      <c r="CP305" s="43"/>
      <c r="CQ305" s="43"/>
      <c r="CR305" s="43"/>
      <c r="CS305" s="43"/>
      <c r="CT305" s="43"/>
      <c r="CU305" s="43"/>
      <c r="CV305" s="43"/>
      <c r="CW305" s="43"/>
      <c r="CX305" s="43"/>
      <c r="CY305" s="43"/>
      <c r="CZ305" s="43"/>
      <c r="DA305" s="43"/>
      <c r="DB305" s="43"/>
      <c r="DC305" s="43"/>
      <c r="DD305" s="43"/>
      <c r="DE305" s="43"/>
      <c r="DF305" s="43"/>
      <c r="DG305" s="43"/>
      <c r="DH305" s="43"/>
      <c r="DI305" s="43"/>
      <c r="DJ305" s="43"/>
      <c r="DK305" s="43"/>
      <c r="DL305" s="43"/>
      <c r="DM305" s="43"/>
      <c r="DN305" s="43"/>
    </row>
    <row r="306" ht="14.25" customHeight="1">
      <c r="E306" s="50">
        <f t="shared" si="203"/>
        <v>54</v>
      </c>
      <c r="F306" s="50"/>
      <c r="G306" s="43"/>
      <c r="H306" s="43"/>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c r="AI306" s="43"/>
      <c r="AJ306" s="43"/>
      <c r="AK306" s="43"/>
      <c r="AL306" s="43"/>
      <c r="AM306" s="43"/>
      <c r="AN306" s="43"/>
      <c r="AO306" s="43"/>
      <c r="AP306" s="43"/>
      <c r="AQ306" s="43"/>
      <c r="AR306" s="43"/>
      <c r="AS306" s="43"/>
      <c r="AT306" s="43"/>
      <c r="AU306" s="43"/>
      <c r="AV306" s="43"/>
      <c r="AW306" s="43"/>
      <c r="AX306" s="43"/>
      <c r="AY306" s="43"/>
      <c r="AZ306" s="43"/>
      <c r="BA306" s="43"/>
      <c r="BB306" s="43"/>
      <c r="BC306" s="43"/>
      <c r="BD306" s="43"/>
      <c r="BE306" s="43"/>
      <c r="BF306" s="43"/>
      <c r="BG306" s="43"/>
      <c r="BH306" s="43">
        <f>+BH$251*BH$242</f>
        <v>37.5</v>
      </c>
      <c r="BI306" s="43">
        <f t="shared" ref="BI306:BN306" si="256">+BH306*(1-BI$252)</f>
        <v>36.5625</v>
      </c>
      <c r="BJ306" s="43">
        <f t="shared" si="256"/>
        <v>35.6484375</v>
      </c>
      <c r="BK306" s="43">
        <f t="shared" si="256"/>
        <v>34.75722656</v>
      </c>
      <c r="BL306" s="43">
        <f t="shared" si="256"/>
        <v>33.8882959</v>
      </c>
      <c r="BM306" s="43">
        <f t="shared" si="256"/>
        <v>33.0410885</v>
      </c>
      <c r="BN306" s="43">
        <f t="shared" si="256"/>
        <v>32.21506129</v>
      </c>
      <c r="BO306" s="43"/>
      <c r="BP306" s="43"/>
      <c r="BQ306" s="43"/>
      <c r="BR306" s="43"/>
      <c r="BS306" s="43"/>
      <c r="BT306" s="43"/>
      <c r="BU306" s="43"/>
      <c r="BV306" s="43"/>
      <c r="BW306" s="43"/>
      <c r="BX306" s="43"/>
      <c r="BY306" s="43"/>
      <c r="BZ306" s="43"/>
      <c r="CA306" s="43"/>
      <c r="CB306" s="43"/>
      <c r="CC306" s="43"/>
      <c r="CD306" s="43"/>
      <c r="CE306" s="43"/>
      <c r="CF306" s="43"/>
      <c r="CG306" s="43"/>
      <c r="CH306" s="43"/>
      <c r="CI306" s="43"/>
      <c r="CJ306" s="43"/>
      <c r="CK306" s="43"/>
      <c r="CL306" s="43"/>
      <c r="CM306" s="43"/>
      <c r="CN306" s="43"/>
      <c r="CO306" s="43"/>
      <c r="CP306" s="43"/>
      <c r="CQ306" s="43"/>
      <c r="CR306" s="43"/>
      <c r="CS306" s="43"/>
      <c r="CT306" s="43"/>
      <c r="CU306" s="43"/>
      <c r="CV306" s="43"/>
      <c r="CW306" s="43"/>
      <c r="CX306" s="43"/>
      <c r="CY306" s="43"/>
      <c r="CZ306" s="43"/>
      <c r="DA306" s="43"/>
      <c r="DB306" s="43"/>
      <c r="DC306" s="43"/>
      <c r="DD306" s="43"/>
      <c r="DE306" s="43"/>
      <c r="DF306" s="43"/>
      <c r="DG306" s="43"/>
      <c r="DH306" s="43"/>
      <c r="DI306" s="43"/>
      <c r="DJ306" s="43"/>
      <c r="DK306" s="43"/>
      <c r="DL306" s="43"/>
      <c r="DM306" s="43"/>
      <c r="DN306" s="43"/>
      <c r="DO306" s="43"/>
    </row>
    <row r="307" ht="14.25" customHeight="1">
      <c r="E307" s="50">
        <f t="shared" si="203"/>
        <v>55</v>
      </c>
      <c r="F307" s="50"/>
      <c r="G307" s="43"/>
      <c r="H307" s="43"/>
      <c r="I307" s="43"/>
      <c r="J307" s="43"/>
      <c r="K307" s="43"/>
      <c r="L307" s="43"/>
      <c r="M307" s="43"/>
      <c r="N307" s="43"/>
      <c r="O307" s="43"/>
      <c r="P307" s="43"/>
      <c r="Q307" s="43"/>
      <c r="R307" s="43"/>
      <c r="S307" s="43"/>
      <c r="T307" s="43"/>
      <c r="U307" s="43"/>
      <c r="V307" s="43"/>
      <c r="W307" s="43"/>
      <c r="X307" s="43"/>
      <c r="Y307" s="43"/>
      <c r="Z307" s="43"/>
      <c r="AA307" s="43"/>
      <c r="AB307" s="43"/>
      <c r="AC307" s="43"/>
      <c r="AD307" s="43"/>
      <c r="AE307" s="43"/>
      <c r="AF307" s="43"/>
      <c r="AG307" s="43"/>
      <c r="AH307" s="43"/>
      <c r="AI307" s="43"/>
      <c r="AJ307" s="43"/>
      <c r="AK307" s="43"/>
      <c r="AL307" s="43"/>
      <c r="AM307" s="43"/>
      <c r="AN307" s="43"/>
      <c r="AO307" s="43"/>
      <c r="AP307" s="43"/>
      <c r="AQ307" s="43"/>
      <c r="AR307" s="43"/>
      <c r="AS307" s="43"/>
      <c r="AT307" s="43"/>
      <c r="AU307" s="43"/>
      <c r="AV307" s="43"/>
      <c r="AW307" s="43"/>
      <c r="AX307" s="43"/>
      <c r="AY307" s="43"/>
      <c r="AZ307" s="43"/>
      <c r="BA307" s="43"/>
      <c r="BB307" s="43"/>
      <c r="BC307" s="43"/>
      <c r="BD307" s="43"/>
      <c r="BE307" s="43"/>
      <c r="BF307" s="43"/>
      <c r="BG307" s="43"/>
      <c r="BH307" s="43"/>
      <c r="BI307" s="43">
        <f>+BI$251*BI$242</f>
        <v>39</v>
      </c>
      <c r="BJ307" s="43">
        <f t="shared" ref="BJ307:BN307" si="257">+BI307*(1-BJ$252)</f>
        <v>38.025</v>
      </c>
      <c r="BK307" s="43">
        <f t="shared" si="257"/>
        <v>37.074375</v>
      </c>
      <c r="BL307" s="43">
        <f t="shared" si="257"/>
        <v>36.14751563</v>
      </c>
      <c r="BM307" s="43">
        <f t="shared" si="257"/>
        <v>35.24382773</v>
      </c>
      <c r="BN307" s="43">
        <f t="shared" si="257"/>
        <v>34.36273204</v>
      </c>
      <c r="BO307" s="43"/>
      <c r="BP307" s="43"/>
      <c r="BQ307" s="43"/>
      <c r="BR307" s="43"/>
      <c r="BS307" s="43"/>
      <c r="BT307" s="43"/>
      <c r="BU307" s="43"/>
      <c r="BV307" s="43"/>
      <c r="BW307" s="43"/>
      <c r="BX307" s="43"/>
      <c r="BY307" s="43"/>
      <c r="BZ307" s="43"/>
      <c r="CA307" s="43"/>
      <c r="CB307" s="43"/>
      <c r="CC307" s="43"/>
      <c r="CD307" s="43"/>
      <c r="CE307" s="43"/>
      <c r="CF307" s="43"/>
      <c r="CG307" s="43"/>
      <c r="CH307" s="43"/>
      <c r="CI307" s="43"/>
      <c r="CJ307" s="43"/>
      <c r="CK307" s="43"/>
      <c r="CL307" s="43"/>
      <c r="CM307" s="43"/>
      <c r="CN307" s="43"/>
      <c r="CO307" s="43"/>
      <c r="CP307" s="43"/>
      <c r="CQ307" s="43"/>
      <c r="CR307" s="43"/>
      <c r="CS307" s="43"/>
      <c r="CT307" s="43"/>
      <c r="CU307" s="43"/>
      <c r="CV307" s="43"/>
      <c r="CW307" s="43"/>
      <c r="CX307" s="43"/>
      <c r="CY307" s="43"/>
      <c r="CZ307" s="43"/>
      <c r="DA307" s="43"/>
      <c r="DB307" s="43"/>
      <c r="DC307" s="43"/>
      <c r="DD307" s="43"/>
      <c r="DE307" s="43"/>
      <c r="DF307" s="43"/>
      <c r="DG307" s="43"/>
      <c r="DH307" s="43"/>
      <c r="DI307" s="43"/>
      <c r="DJ307" s="43"/>
      <c r="DK307" s="43"/>
      <c r="DL307" s="43"/>
      <c r="DM307" s="43"/>
      <c r="DN307" s="43"/>
      <c r="DO307" s="43"/>
      <c r="DP307" s="43"/>
    </row>
    <row r="308" ht="14.25" customHeight="1">
      <c r="E308" s="50">
        <f t="shared" si="203"/>
        <v>56</v>
      </c>
      <c r="F308" s="50"/>
      <c r="G308" s="43"/>
      <c r="H308" s="43"/>
      <c r="I308" s="43"/>
      <c r="J308" s="43"/>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c r="AP308" s="43"/>
      <c r="AQ308" s="43"/>
      <c r="AR308" s="43"/>
      <c r="AS308" s="43"/>
      <c r="AT308" s="43"/>
      <c r="AU308" s="43"/>
      <c r="AV308" s="43"/>
      <c r="AW308" s="43"/>
      <c r="AX308" s="43"/>
      <c r="AY308" s="43"/>
      <c r="AZ308" s="43"/>
      <c r="BA308" s="43"/>
      <c r="BB308" s="43"/>
      <c r="BC308" s="43"/>
      <c r="BD308" s="43"/>
      <c r="BE308" s="43"/>
      <c r="BF308" s="43"/>
      <c r="BG308" s="43"/>
      <c r="BH308" s="43"/>
      <c r="BI308" s="43"/>
      <c r="BJ308" s="43">
        <f>+BJ$251*BJ$242</f>
        <v>39</v>
      </c>
      <c r="BK308" s="43">
        <f t="shared" ref="BK308:BN308" si="258">+BJ308*(1-BK$252)</f>
        <v>38.025</v>
      </c>
      <c r="BL308" s="43">
        <f t="shared" si="258"/>
        <v>37.074375</v>
      </c>
      <c r="BM308" s="43">
        <f t="shared" si="258"/>
        <v>36.14751563</v>
      </c>
      <c r="BN308" s="43">
        <f t="shared" si="258"/>
        <v>35.24382773</v>
      </c>
      <c r="BO308" s="43"/>
      <c r="BP308" s="43"/>
      <c r="BQ308" s="43"/>
      <c r="BR308" s="43"/>
      <c r="BS308" s="43"/>
      <c r="BT308" s="43"/>
      <c r="BU308" s="43"/>
      <c r="BV308" s="43"/>
      <c r="BW308" s="43"/>
      <c r="BX308" s="43"/>
      <c r="BY308" s="43"/>
      <c r="BZ308" s="43"/>
      <c r="CA308" s="43"/>
      <c r="CB308" s="43"/>
      <c r="CC308" s="43"/>
      <c r="CD308" s="43"/>
      <c r="CE308" s="43"/>
      <c r="CF308" s="43"/>
      <c r="CG308" s="43"/>
      <c r="CH308" s="43"/>
      <c r="CI308" s="43"/>
      <c r="CJ308" s="43"/>
      <c r="CK308" s="43"/>
      <c r="CL308" s="43"/>
      <c r="CM308" s="43"/>
      <c r="CN308" s="43"/>
      <c r="CO308" s="43"/>
      <c r="CP308" s="43"/>
      <c r="CQ308" s="43"/>
      <c r="CR308" s="43"/>
      <c r="CS308" s="43"/>
      <c r="CT308" s="43"/>
      <c r="CU308" s="43"/>
      <c r="CV308" s="43"/>
      <c r="CW308" s="43"/>
      <c r="CX308" s="43"/>
      <c r="CY308" s="43"/>
      <c r="CZ308" s="43"/>
      <c r="DA308" s="43"/>
      <c r="DB308" s="43"/>
      <c r="DC308" s="43"/>
      <c r="DD308" s="43"/>
      <c r="DE308" s="43"/>
      <c r="DF308" s="43"/>
      <c r="DG308" s="43"/>
      <c r="DH308" s="43"/>
      <c r="DI308" s="43"/>
      <c r="DJ308" s="43"/>
      <c r="DK308" s="43"/>
      <c r="DL308" s="43"/>
      <c r="DM308" s="43"/>
      <c r="DN308" s="43"/>
      <c r="DO308" s="43"/>
      <c r="DP308" s="43"/>
      <c r="DQ308" s="43"/>
    </row>
    <row r="309" ht="14.25" customHeight="1">
      <c r="E309" s="50">
        <f t="shared" si="203"/>
        <v>57</v>
      </c>
      <c r="F309" s="50"/>
      <c r="G309" s="43"/>
      <c r="H309" s="43"/>
      <c r="I309" s="43"/>
      <c r="J309" s="43"/>
      <c r="K309" s="43"/>
      <c r="L309" s="43"/>
      <c r="M309" s="43"/>
      <c r="N309" s="43"/>
      <c r="O309" s="43"/>
      <c r="P309" s="43"/>
      <c r="Q309" s="43"/>
      <c r="R309" s="43"/>
      <c r="S309" s="43"/>
      <c r="T309" s="43"/>
      <c r="U309" s="43"/>
      <c r="V309" s="43"/>
      <c r="W309" s="43"/>
      <c r="X309" s="43"/>
      <c r="Y309" s="43"/>
      <c r="Z309" s="43"/>
      <c r="AA309" s="43"/>
      <c r="AB309" s="43"/>
      <c r="AC309" s="43"/>
      <c r="AD309" s="43"/>
      <c r="AE309" s="43"/>
      <c r="AF309" s="43"/>
      <c r="AG309" s="43"/>
      <c r="AH309" s="43"/>
      <c r="AI309" s="43"/>
      <c r="AJ309" s="43"/>
      <c r="AK309" s="43"/>
      <c r="AL309" s="43"/>
      <c r="AM309" s="43"/>
      <c r="AN309" s="43"/>
      <c r="AO309" s="43"/>
      <c r="AP309" s="43"/>
      <c r="AQ309" s="43"/>
      <c r="AR309" s="43"/>
      <c r="AS309" s="43"/>
      <c r="AT309" s="43"/>
      <c r="AU309" s="43"/>
      <c r="AV309" s="43"/>
      <c r="AW309" s="43"/>
      <c r="AX309" s="43"/>
      <c r="AY309" s="43"/>
      <c r="AZ309" s="43"/>
      <c r="BA309" s="43"/>
      <c r="BB309" s="43"/>
      <c r="BC309" s="43"/>
      <c r="BD309" s="43"/>
      <c r="BE309" s="43"/>
      <c r="BF309" s="43"/>
      <c r="BG309" s="43"/>
      <c r="BH309" s="43"/>
      <c r="BI309" s="43"/>
      <c r="BJ309" s="43"/>
      <c r="BK309" s="43">
        <f>+BK$251*BK$242</f>
        <v>40.5</v>
      </c>
      <c r="BL309" s="43">
        <f t="shared" ref="BL309:BN309" si="259">+BK309*(1-BL$252)</f>
        <v>39.4875</v>
      </c>
      <c r="BM309" s="43">
        <f t="shared" si="259"/>
        <v>38.5003125</v>
      </c>
      <c r="BN309" s="43">
        <f t="shared" si="259"/>
        <v>37.53780469</v>
      </c>
      <c r="BO309" s="43"/>
      <c r="BP309" s="43"/>
      <c r="BQ309" s="43"/>
      <c r="BR309" s="43"/>
      <c r="BS309" s="43"/>
      <c r="BT309" s="43"/>
      <c r="BU309" s="43"/>
      <c r="BV309" s="43"/>
      <c r="BW309" s="43"/>
      <c r="BX309" s="43"/>
      <c r="BY309" s="43"/>
      <c r="BZ309" s="43"/>
      <c r="CA309" s="43"/>
      <c r="CB309" s="43"/>
      <c r="CC309" s="43"/>
      <c r="CD309" s="43"/>
      <c r="CE309" s="43"/>
      <c r="CF309" s="43"/>
      <c r="CG309" s="43"/>
      <c r="CH309" s="43"/>
      <c r="CI309" s="43"/>
      <c r="CJ309" s="43"/>
      <c r="CK309" s="43"/>
      <c r="CL309" s="43"/>
      <c r="CM309" s="43"/>
      <c r="CN309" s="43"/>
      <c r="CO309" s="43"/>
      <c r="CP309" s="43"/>
      <c r="CQ309" s="43"/>
      <c r="CR309" s="43"/>
      <c r="CS309" s="43"/>
      <c r="CT309" s="43"/>
      <c r="CU309" s="43"/>
      <c r="CV309" s="43"/>
      <c r="CW309" s="43"/>
      <c r="CX309" s="43"/>
      <c r="CY309" s="43"/>
      <c r="CZ309" s="43"/>
      <c r="DA309" s="43"/>
      <c r="DB309" s="43"/>
      <c r="DC309" s="43"/>
      <c r="DD309" s="43"/>
      <c r="DE309" s="43"/>
      <c r="DF309" s="43"/>
      <c r="DG309" s="43"/>
      <c r="DH309" s="43"/>
      <c r="DI309" s="43"/>
      <c r="DJ309" s="43"/>
      <c r="DK309" s="43"/>
      <c r="DL309" s="43"/>
      <c r="DM309" s="43"/>
      <c r="DN309" s="43"/>
      <c r="DO309" s="43"/>
      <c r="DP309" s="43"/>
      <c r="DQ309" s="43"/>
      <c r="DR309" s="43"/>
    </row>
    <row r="310" ht="14.25" customHeight="1">
      <c r="E310" s="50">
        <f t="shared" si="203"/>
        <v>58</v>
      </c>
      <c r="F310" s="50"/>
      <c r="G310" s="43"/>
      <c r="H310" s="43"/>
      <c r="I310" s="43"/>
      <c r="J310" s="43"/>
      <c r="K310" s="43"/>
      <c r="L310" s="43"/>
      <c r="M310" s="43"/>
      <c r="N310" s="43"/>
      <c r="O310" s="43"/>
      <c r="P310" s="43"/>
      <c r="Q310" s="43"/>
      <c r="R310" s="43"/>
      <c r="S310" s="43"/>
      <c r="T310" s="43"/>
      <c r="U310" s="43"/>
      <c r="V310" s="43"/>
      <c r="W310" s="43"/>
      <c r="X310" s="43"/>
      <c r="Y310" s="43"/>
      <c r="Z310" s="43"/>
      <c r="AA310" s="43"/>
      <c r="AB310" s="43"/>
      <c r="AC310" s="43"/>
      <c r="AD310" s="43"/>
      <c r="AE310" s="43"/>
      <c r="AF310" s="43"/>
      <c r="AG310" s="43"/>
      <c r="AH310" s="43"/>
      <c r="AI310" s="43"/>
      <c r="AJ310" s="43"/>
      <c r="AK310" s="43"/>
      <c r="AL310" s="43"/>
      <c r="AM310" s="43"/>
      <c r="AN310" s="43"/>
      <c r="AO310" s="43"/>
      <c r="AP310" s="43"/>
      <c r="AQ310" s="43"/>
      <c r="AR310" s="43"/>
      <c r="AS310" s="43"/>
      <c r="AT310" s="43"/>
      <c r="AU310" s="43"/>
      <c r="AV310" s="43"/>
      <c r="AW310" s="43"/>
      <c r="AX310" s="43"/>
      <c r="AY310" s="43"/>
      <c r="AZ310" s="43"/>
      <c r="BA310" s="43"/>
      <c r="BB310" s="43"/>
      <c r="BC310" s="43"/>
      <c r="BD310" s="43"/>
      <c r="BE310" s="43"/>
      <c r="BF310" s="43"/>
      <c r="BG310" s="43"/>
      <c r="BH310" s="43"/>
      <c r="BI310" s="43"/>
      <c r="BJ310" s="43"/>
      <c r="BK310" s="43"/>
      <c r="BL310" s="43">
        <f>+BL$251*BL$242</f>
        <v>40.5</v>
      </c>
      <c r="BM310" s="43">
        <f t="shared" ref="BM310:BN310" si="260">+BL310*(1-BM$252)</f>
        <v>39.4875</v>
      </c>
      <c r="BN310" s="43">
        <f t="shared" si="260"/>
        <v>38.5003125</v>
      </c>
      <c r="BO310" s="43"/>
      <c r="BP310" s="43"/>
      <c r="BQ310" s="43"/>
      <c r="BR310" s="43"/>
      <c r="BS310" s="43"/>
      <c r="BT310" s="43"/>
      <c r="BU310" s="43"/>
      <c r="BV310" s="43"/>
      <c r="BW310" s="43"/>
      <c r="BX310" s="43"/>
      <c r="BY310" s="43"/>
      <c r="BZ310" s="43"/>
      <c r="CA310" s="43"/>
      <c r="CB310" s="43"/>
      <c r="CC310" s="43"/>
      <c r="CD310" s="43"/>
      <c r="CE310" s="43"/>
      <c r="CF310" s="43"/>
      <c r="CG310" s="43"/>
      <c r="CH310" s="43"/>
      <c r="CI310" s="43"/>
      <c r="CJ310" s="43"/>
      <c r="CK310" s="43"/>
      <c r="CL310" s="43"/>
      <c r="CM310" s="43"/>
      <c r="CN310" s="43"/>
      <c r="CO310" s="43"/>
      <c r="CP310" s="43"/>
      <c r="CQ310" s="43"/>
      <c r="CR310" s="43"/>
      <c r="CS310" s="43"/>
      <c r="CT310" s="43"/>
      <c r="CU310" s="43"/>
      <c r="CV310" s="43"/>
      <c r="CW310" s="43"/>
      <c r="CX310" s="43"/>
      <c r="CY310" s="43"/>
      <c r="CZ310" s="43"/>
      <c r="DA310" s="43"/>
      <c r="DB310" s="43"/>
      <c r="DC310" s="43"/>
      <c r="DD310" s="43"/>
      <c r="DE310" s="43"/>
      <c r="DF310" s="43"/>
      <c r="DG310" s="43"/>
      <c r="DH310" s="43"/>
      <c r="DI310" s="43"/>
      <c r="DJ310" s="43"/>
      <c r="DK310" s="43"/>
      <c r="DL310" s="43"/>
      <c r="DM310" s="43"/>
      <c r="DN310" s="43"/>
      <c r="DO310" s="43"/>
      <c r="DP310" s="43"/>
      <c r="DQ310" s="43"/>
      <c r="DR310" s="43"/>
      <c r="DS310" s="43"/>
    </row>
    <row r="311" ht="14.25" customHeight="1">
      <c r="E311" s="50">
        <f t="shared" si="203"/>
        <v>59</v>
      </c>
      <c r="F311" s="50"/>
      <c r="G311" s="43"/>
      <c r="H311" s="43"/>
      <c r="I311" s="43"/>
      <c r="J311" s="43"/>
      <c r="K311" s="43"/>
      <c r="L311" s="43"/>
      <c r="M311" s="43"/>
      <c r="N311" s="43"/>
      <c r="O311" s="43"/>
      <c r="P311" s="43"/>
      <c r="Q311" s="43"/>
      <c r="R311" s="43"/>
      <c r="S311" s="43"/>
      <c r="T311" s="43"/>
      <c r="U311" s="43"/>
      <c r="V311" s="43"/>
      <c r="W311" s="43"/>
      <c r="X311" s="43"/>
      <c r="Y311" s="43"/>
      <c r="Z311" s="43"/>
      <c r="AA311" s="43"/>
      <c r="AB311" s="43"/>
      <c r="AC311" s="43"/>
      <c r="AD311" s="43"/>
      <c r="AE311" s="43"/>
      <c r="AF311" s="43"/>
      <c r="AG311" s="43"/>
      <c r="AH311" s="43"/>
      <c r="AI311" s="43"/>
      <c r="AJ311" s="43"/>
      <c r="AK311" s="43"/>
      <c r="AL311" s="43"/>
      <c r="AM311" s="43"/>
      <c r="AN311" s="43"/>
      <c r="AO311" s="43"/>
      <c r="AP311" s="43"/>
      <c r="AQ311" s="43"/>
      <c r="AR311" s="43"/>
      <c r="AS311" s="43"/>
      <c r="AT311" s="43"/>
      <c r="AU311" s="43"/>
      <c r="AV311" s="43"/>
      <c r="AW311" s="43"/>
      <c r="AX311" s="43"/>
      <c r="AY311" s="43"/>
      <c r="AZ311" s="43"/>
      <c r="BA311" s="43"/>
      <c r="BB311" s="43"/>
      <c r="BC311" s="43"/>
      <c r="BD311" s="43"/>
      <c r="BE311" s="43"/>
      <c r="BF311" s="43"/>
      <c r="BG311" s="43"/>
      <c r="BH311" s="43"/>
      <c r="BI311" s="43"/>
      <c r="BJ311" s="43"/>
      <c r="BK311" s="43"/>
      <c r="BL311" s="43"/>
      <c r="BM311" s="43">
        <f>+BM$251*BM$242</f>
        <v>42</v>
      </c>
      <c r="BN311" s="43">
        <f>+BM311*(1-BN$252)</f>
        <v>40.95</v>
      </c>
      <c r="BO311" s="43"/>
      <c r="BP311" s="43"/>
      <c r="BQ311" s="43"/>
      <c r="BR311" s="43"/>
      <c r="BS311" s="43"/>
      <c r="BT311" s="43"/>
      <c r="BU311" s="43"/>
      <c r="BV311" s="43"/>
      <c r="BW311" s="43"/>
      <c r="BX311" s="43"/>
      <c r="BY311" s="43"/>
      <c r="BZ311" s="43"/>
      <c r="CA311" s="43"/>
      <c r="CB311" s="43"/>
      <c r="CC311" s="43"/>
      <c r="CD311" s="43"/>
      <c r="CE311" s="43"/>
      <c r="CF311" s="43"/>
      <c r="CG311" s="43"/>
      <c r="CH311" s="43"/>
      <c r="CI311" s="43"/>
      <c r="CJ311" s="43"/>
      <c r="CK311" s="43"/>
      <c r="CL311" s="43"/>
      <c r="CM311" s="43"/>
      <c r="CN311" s="43"/>
      <c r="CO311" s="43"/>
      <c r="CP311" s="43"/>
      <c r="CQ311" s="43"/>
      <c r="CR311" s="43"/>
      <c r="CS311" s="43"/>
      <c r="CT311" s="43"/>
      <c r="CU311" s="43"/>
      <c r="CV311" s="43"/>
      <c r="CW311" s="43"/>
      <c r="CX311" s="43"/>
      <c r="CY311" s="43"/>
      <c r="CZ311" s="43"/>
      <c r="DA311" s="43"/>
      <c r="DB311" s="43"/>
      <c r="DC311" s="43"/>
      <c r="DD311" s="43"/>
      <c r="DE311" s="43"/>
      <c r="DF311" s="43"/>
      <c r="DG311" s="43"/>
      <c r="DH311" s="43"/>
      <c r="DI311" s="43"/>
      <c r="DJ311" s="43"/>
      <c r="DK311" s="43"/>
      <c r="DL311" s="43"/>
      <c r="DM311" s="43"/>
      <c r="DN311" s="43"/>
      <c r="DO311" s="43"/>
      <c r="DP311" s="43"/>
      <c r="DQ311" s="43"/>
      <c r="DR311" s="43"/>
      <c r="DS311" s="43"/>
      <c r="DT311" s="43"/>
    </row>
    <row r="312" ht="14.25" customHeight="1">
      <c r="E312" s="50">
        <f t="shared" si="203"/>
        <v>60</v>
      </c>
      <c r="F312" s="50"/>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8"/>
      <c r="BG312" s="68"/>
      <c r="BH312" s="68"/>
      <c r="BI312" s="68"/>
      <c r="BJ312" s="68"/>
      <c r="BK312" s="68"/>
      <c r="BL312" s="68"/>
      <c r="BM312" s="68"/>
      <c r="BN312" s="68">
        <f>+BN$251*BN$242</f>
        <v>42</v>
      </c>
      <c r="BO312" s="43"/>
      <c r="BP312" s="43"/>
      <c r="BQ312" s="43"/>
      <c r="BR312" s="43"/>
      <c r="BS312" s="43"/>
      <c r="BT312" s="43"/>
      <c r="BU312" s="43"/>
      <c r="BV312" s="43"/>
      <c r="BW312" s="43"/>
      <c r="BX312" s="43"/>
      <c r="BY312" s="43"/>
      <c r="BZ312" s="43"/>
      <c r="CA312" s="43"/>
      <c r="CB312" s="43"/>
      <c r="CC312" s="43"/>
      <c r="CD312" s="43"/>
      <c r="CE312" s="43"/>
      <c r="CF312" s="43"/>
      <c r="CG312" s="43"/>
      <c r="CH312" s="43"/>
      <c r="CI312" s="43"/>
      <c r="CJ312" s="43"/>
      <c r="CK312" s="43"/>
      <c r="CL312" s="43"/>
      <c r="CM312" s="43"/>
      <c r="CN312" s="43"/>
      <c r="CO312" s="43"/>
      <c r="CP312" s="43"/>
      <c r="CQ312" s="43"/>
      <c r="CR312" s="43"/>
      <c r="CS312" s="43"/>
      <c r="CT312" s="43"/>
      <c r="CU312" s="43"/>
      <c r="CV312" s="43"/>
      <c r="CW312" s="43"/>
      <c r="CX312" s="43"/>
      <c r="CY312" s="43"/>
      <c r="CZ312" s="43"/>
      <c r="DA312" s="43"/>
      <c r="DB312" s="43"/>
      <c r="DC312" s="43"/>
      <c r="DD312" s="43"/>
      <c r="DE312" s="43"/>
      <c r="DF312" s="43"/>
      <c r="DG312" s="43"/>
      <c r="DH312" s="43"/>
      <c r="DI312" s="43"/>
      <c r="DJ312" s="43"/>
      <c r="DK312" s="43"/>
      <c r="DL312" s="43"/>
      <c r="DM312" s="43"/>
      <c r="DN312" s="43"/>
      <c r="DO312" s="43"/>
      <c r="DP312" s="43"/>
      <c r="DQ312" s="43"/>
      <c r="DR312" s="43"/>
      <c r="DS312" s="43"/>
      <c r="DT312" s="43"/>
      <c r="DU312" s="43"/>
    </row>
    <row r="313" ht="14.25" customHeight="1">
      <c r="C313" s="13" t="s">
        <v>311</v>
      </c>
      <c r="G313" s="43">
        <f t="shared" ref="G313:BN313" si="261">+SUM(G253:G312)</f>
        <v>0</v>
      </c>
      <c r="H313" s="43">
        <f t="shared" si="261"/>
        <v>1.5</v>
      </c>
      <c r="I313" s="43">
        <f t="shared" si="261"/>
        <v>2.9375</v>
      </c>
      <c r="J313" s="43">
        <f t="shared" si="261"/>
        <v>4.315104167</v>
      </c>
      <c r="K313" s="43">
        <f t="shared" si="261"/>
        <v>7.13530816</v>
      </c>
      <c r="L313" s="43">
        <f t="shared" si="261"/>
        <v>9.838003653</v>
      </c>
      <c r="M313" s="43">
        <f t="shared" si="261"/>
        <v>12.42808683</v>
      </c>
      <c r="N313" s="43">
        <f t="shared" si="261"/>
        <v>16.41024988</v>
      </c>
      <c r="O313" s="43">
        <f t="shared" si="261"/>
        <v>20.22648947</v>
      </c>
      <c r="P313" s="43">
        <f t="shared" si="261"/>
        <v>23.88371908</v>
      </c>
      <c r="Q313" s="43">
        <f t="shared" si="261"/>
        <v>28.88856411</v>
      </c>
      <c r="R313" s="43">
        <f t="shared" si="261"/>
        <v>33.68487394</v>
      </c>
      <c r="S313" s="43">
        <f t="shared" si="261"/>
        <v>39.92169117</v>
      </c>
      <c r="T313" s="43">
        <f t="shared" si="261"/>
        <v>45.92462775</v>
      </c>
      <c r="U313" s="43">
        <f t="shared" si="261"/>
        <v>53.20245421</v>
      </c>
      <c r="V313" s="43">
        <f t="shared" si="261"/>
        <v>60.20736218</v>
      </c>
      <c r="W313" s="43">
        <f t="shared" si="261"/>
        <v>68.4495861</v>
      </c>
      <c r="X313" s="43">
        <f t="shared" si="261"/>
        <v>76.38272662</v>
      </c>
      <c r="Y313" s="43">
        <f t="shared" si="261"/>
        <v>85.51837437</v>
      </c>
      <c r="Z313" s="43">
        <f t="shared" si="261"/>
        <v>94.31143533</v>
      </c>
      <c r="AA313" s="43">
        <f t="shared" si="261"/>
        <v>104.2747565</v>
      </c>
      <c r="AB313" s="43">
        <f t="shared" si="261"/>
        <v>113.8644531</v>
      </c>
      <c r="AC313" s="43">
        <f t="shared" si="261"/>
        <v>124.5945361</v>
      </c>
      <c r="AD313" s="43">
        <f t="shared" si="261"/>
        <v>134.922241</v>
      </c>
      <c r="AE313" s="43">
        <f t="shared" si="261"/>
        <v>146.924833</v>
      </c>
      <c r="AF313" s="43">
        <f t="shared" si="261"/>
        <v>158.5273386</v>
      </c>
      <c r="AG313" s="43">
        <f t="shared" si="261"/>
        <v>171.243094</v>
      </c>
      <c r="AH313" s="43">
        <f t="shared" si="261"/>
        <v>183.5349908</v>
      </c>
      <c r="AI313" s="43">
        <f t="shared" si="261"/>
        <v>196.9171578</v>
      </c>
      <c r="AJ313" s="43">
        <f t="shared" si="261"/>
        <v>209.8532525</v>
      </c>
      <c r="AK313" s="43">
        <f t="shared" si="261"/>
        <v>223.8581441</v>
      </c>
      <c r="AL313" s="43">
        <f t="shared" si="261"/>
        <v>237.396206</v>
      </c>
      <c r="AM313" s="43">
        <f t="shared" si="261"/>
        <v>251.9829991</v>
      </c>
      <c r="AN313" s="43">
        <f t="shared" si="261"/>
        <v>266.0835658</v>
      </c>
      <c r="AO313" s="43">
        <f t="shared" si="261"/>
        <v>281.2141136</v>
      </c>
      <c r="AP313" s="43">
        <f t="shared" si="261"/>
        <v>295.8403098</v>
      </c>
      <c r="AQ313" s="43">
        <f t="shared" si="261"/>
        <v>312.7116341</v>
      </c>
      <c r="AR313" s="43">
        <f t="shared" si="261"/>
        <v>329.0908781</v>
      </c>
      <c r="AS313" s="43">
        <f t="shared" si="261"/>
        <v>346.4923942</v>
      </c>
      <c r="AT313" s="43">
        <f t="shared" si="261"/>
        <v>363.386366</v>
      </c>
      <c r="AU313" s="43">
        <f t="shared" si="261"/>
        <v>381.287597</v>
      </c>
      <c r="AV313" s="43">
        <f t="shared" si="261"/>
        <v>398.6667088</v>
      </c>
      <c r="AW313" s="43">
        <f t="shared" si="261"/>
        <v>417.0389298</v>
      </c>
      <c r="AX313" s="43">
        <f t="shared" si="261"/>
        <v>434.8752943</v>
      </c>
      <c r="AY313" s="43">
        <f t="shared" si="261"/>
        <v>453.6914316</v>
      </c>
      <c r="AZ313" s="43">
        <f t="shared" si="261"/>
        <v>471.9587648</v>
      </c>
      <c r="BA313" s="43">
        <f t="shared" si="261"/>
        <v>491.1933008</v>
      </c>
      <c r="BB313" s="43">
        <f t="shared" si="261"/>
        <v>509.8668296</v>
      </c>
      <c r="BC313" s="43">
        <f t="shared" si="261"/>
        <v>531.6201588</v>
      </c>
      <c r="BD313" s="43">
        <f t="shared" si="261"/>
        <v>552.8296548</v>
      </c>
      <c r="BE313" s="43">
        <f t="shared" si="261"/>
        <v>575.0089135</v>
      </c>
      <c r="BF313" s="43">
        <f t="shared" si="261"/>
        <v>596.6336906</v>
      </c>
      <c r="BG313" s="43">
        <f t="shared" si="261"/>
        <v>619.2178484</v>
      </c>
      <c r="BH313" s="43">
        <f t="shared" si="261"/>
        <v>641.2374022</v>
      </c>
      <c r="BI313" s="43">
        <f t="shared" si="261"/>
        <v>664.2064671</v>
      </c>
      <c r="BJ313" s="43">
        <f t="shared" si="261"/>
        <v>686.6013054</v>
      </c>
      <c r="BK313" s="43">
        <f t="shared" si="261"/>
        <v>709.9362728</v>
      </c>
      <c r="BL313" s="43">
        <f t="shared" si="261"/>
        <v>732.687866</v>
      </c>
      <c r="BM313" s="43">
        <f t="shared" si="261"/>
        <v>756.3706693</v>
      </c>
      <c r="BN313" s="43">
        <f t="shared" si="261"/>
        <v>779.4614026</v>
      </c>
    </row>
    <row r="314" ht="14.25" customHeight="1">
      <c r="C314" s="13" t="s">
        <v>312</v>
      </c>
      <c r="G314" s="57">
        <f t="array" ref="G314">+INDEX(Assumptions!$L$46:$L$49,MATCH(Assumptions!$E$47,Assumptions!$E$46:$E$49,0))/12</f>
        <v>208.3333333</v>
      </c>
      <c r="H314" s="57">
        <f t="array" ref="H314">+INDEX(Assumptions!$L$46:$L$49,MATCH(Assumptions!$E$47,Assumptions!$E$46:$E$49,0))/12</f>
        <v>208.3333333</v>
      </c>
      <c r="I314" s="57">
        <f t="array" ref="I314">+INDEX(Assumptions!$L$46:$L$49,MATCH(Assumptions!$E$47,Assumptions!$E$46:$E$49,0))/12</f>
        <v>208.3333333</v>
      </c>
      <c r="J314" s="57">
        <f t="array" ref="J314">+INDEX(Assumptions!$L$46:$L$49,MATCH(Assumptions!$E$47,Assumptions!$E$46:$E$49,0))/12</f>
        <v>208.3333333</v>
      </c>
      <c r="K314" s="57">
        <f t="array" ref="K314">+INDEX(Assumptions!$L$46:$L$49,MATCH(Assumptions!$E$47,Assumptions!$E$46:$E$49,0))/12</f>
        <v>208.3333333</v>
      </c>
      <c r="L314" s="57">
        <f t="array" ref="L314">+INDEX(Assumptions!$L$46:$L$49,MATCH(Assumptions!$E$47,Assumptions!$E$46:$E$49,0))/12</f>
        <v>208.3333333</v>
      </c>
      <c r="M314" s="57">
        <f t="array" ref="M314">+INDEX(Assumptions!$L$46:$L$49,MATCH(Assumptions!$E$47,Assumptions!$E$46:$E$49,0))/12</f>
        <v>208.3333333</v>
      </c>
      <c r="N314" s="57">
        <f t="array" ref="N314">+INDEX(Assumptions!$L$46:$L$49,MATCH(Assumptions!$E$47,Assumptions!$E$46:$E$49,0))/12</f>
        <v>208.3333333</v>
      </c>
      <c r="O314" s="57">
        <f t="array" ref="O314">+INDEX(Assumptions!$L$46:$L$49,MATCH(Assumptions!$E$47,Assumptions!$E$46:$E$49,0))/12</f>
        <v>208.3333333</v>
      </c>
      <c r="P314" s="57">
        <f t="array" ref="P314">+INDEX(Assumptions!$L$46:$L$49,MATCH(Assumptions!$E$47,Assumptions!$E$46:$E$49,0))/12</f>
        <v>208.3333333</v>
      </c>
      <c r="Q314" s="57">
        <f t="array" ref="Q314">+INDEX(Assumptions!$L$46:$L$49,MATCH(Assumptions!$E$47,Assumptions!$E$46:$E$49,0))/12</f>
        <v>208.3333333</v>
      </c>
      <c r="R314" s="57">
        <f t="array" ref="R314">+INDEX(Assumptions!$L$46:$L$49,MATCH(Assumptions!$E$47,Assumptions!$E$46:$E$49,0))/12</f>
        <v>208.3333333</v>
      </c>
      <c r="S314" s="57">
        <f t="array" ref="S314">+INDEX(Assumptions!$L$46:$L$49,MATCH(Assumptions!$E$47,Assumptions!$E$46:$E$49,0))/12</f>
        <v>208.3333333</v>
      </c>
      <c r="T314" s="57">
        <f t="array" ref="T314">+INDEX(Assumptions!$L$46:$L$49,MATCH(Assumptions!$E$47,Assumptions!$E$46:$E$49,0))/12</f>
        <v>208.3333333</v>
      </c>
      <c r="U314" s="57">
        <f t="array" ref="U314">+INDEX(Assumptions!$L$46:$L$49,MATCH(Assumptions!$E$47,Assumptions!$E$46:$E$49,0))/12</f>
        <v>208.3333333</v>
      </c>
      <c r="V314" s="57">
        <f t="array" ref="V314">+INDEX(Assumptions!$L$46:$L$49,MATCH(Assumptions!$E$47,Assumptions!$E$46:$E$49,0))/12</f>
        <v>208.3333333</v>
      </c>
      <c r="W314" s="57">
        <f t="array" ref="W314">+INDEX(Assumptions!$L$46:$L$49,MATCH(Assumptions!$E$47,Assumptions!$E$46:$E$49,0))/12</f>
        <v>208.3333333</v>
      </c>
      <c r="X314" s="57">
        <f t="array" ref="X314">+INDEX(Assumptions!$L$46:$L$49,MATCH(Assumptions!$E$47,Assumptions!$E$46:$E$49,0))/12</f>
        <v>208.3333333</v>
      </c>
      <c r="Y314" s="57">
        <f t="array" ref="Y314">+INDEX(Assumptions!$L$46:$L$49,MATCH(Assumptions!$E$47,Assumptions!$E$46:$E$49,0))/12</f>
        <v>208.3333333</v>
      </c>
      <c r="Z314" s="57">
        <f t="array" ref="Z314">+INDEX(Assumptions!$L$46:$L$49,MATCH(Assumptions!$E$47,Assumptions!$E$46:$E$49,0))/12</f>
        <v>208.3333333</v>
      </c>
      <c r="AA314" s="57">
        <f t="array" ref="AA314">+INDEX(Assumptions!$L$46:$L$49,MATCH(Assumptions!$E$47,Assumptions!$E$46:$E$49,0))/12</f>
        <v>208.3333333</v>
      </c>
      <c r="AB314" s="57">
        <f t="array" ref="AB314">+INDEX(Assumptions!$L$46:$L$49,MATCH(Assumptions!$E$47,Assumptions!$E$46:$E$49,0))/12</f>
        <v>208.3333333</v>
      </c>
      <c r="AC314" s="57">
        <f t="array" ref="AC314">+INDEX(Assumptions!$L$46:$L$49,MATCH(Assumptions!$E$47,Assumptions!$E$46:$E$49,0))/12</f>
        <v>208.3333333</v>
      </c>
      <c r="AD314" s="57">
        <f t="array" ref="AD314">+INDEX(Assumptions!$L$46:$L$49,MATCH(Assumptions!$E$47,Assumptions!$E$46:$E$49,0))/12</f>
        <v>208.3333333</v>
      </c>
      <c r="AE314" s="57">
        <f t="array" ref="AE314">+INDEX(Assumptions!$L$46:$L$49,MATCH(Assumptions!$E$47,Assumptions!$E$46:$E$49,0))/12</f>
        <v>208.3333333</v>
      </c>
      <c r="AF314" s="57">
        <f t="array" ref="AF314">+INDEX(Assumptions!$L$46:$L$49,MATCH(Assumptions!$E$47,Assumptions!$E$46:$E$49,0))/12</f>
        <v>208.3333333</v>
      </c>
      <c r="AG314" s="57">
        <f t="array" ref="AG314">+INDEX(Assumptions!$L$46:$L$49,MATCH(Assumptions!$E$47,Assumptions!$E$46:$E$49,0))/12</f>
        <v>208.3333333</v>
      </c>
      <c r="AH314" s="57">
        <f t="array" ref="AH314">+INDEX(Assumptions!$L$46:$L$49,MATCH(Assumptions!$E$47,Assumptions!$E$46:$E$49,0))/12</f>
        <v>208.3333333</v>
      </c>
      <c r="AI314" s="57">
        <f t="array" ref="AI314">+INDEX(Assumptions!$L$46:$L$49,MATCH(Assumptions!$E$47,Assumptions!$E$46:$E$49,0))/12</f>
        <v>208.3333333</v>
      </c>
      <c r="AJ314" s="57">
        <f t="array" ref="AJ314">+INDEX(Assumptions!$L$46:$L$49,MATCH(Assumptions!$E$47,Assumptions!$E$46:$E$49,0))/12</f>
        <v>208.3333333</v>
      </c>
      <c r="AK314" s="57">
        <f t="array" ref="AK314">+INDEX(Assumptions!$L$46:$L$49,MATCH(Assumptions!$E$47,Assumptions!$E$46:$E$49,0))/12</f>
        <v>208.3333333</v>
      </c>
      <c r="AL314" s="57">
        <f t="array" ref="AL314">+INDEX(Assumptions!$L$46:$L$49,MATCH(Assumptions!$E$47,Assumptions!$E$46:$E$49,0))/12</f>
        <v>208.3333333</v>
      </c>
      <c r="AM314" s="57">
        <f t="array" ref="AM314">+INDEX(Assumptions!$L$46:$L$49,MATCH(Assumptions!$E$47,Assumptions!$E$46:$E$49,0))/12</f>
        <v>208.3333333</v>
      </c>
      <c r="AN314" s="57">
        <f t="array" ref="AN314">+INDEX(Assumptions!$L$46:$L$49,MATCH(Assumptions!$E$47,Assumptions!$E$46:$E$49,0))/12</f>
        <v>208.3333333</v>
      </c>
      <c r="AO314" s="57">
        <f t="array" ref="AO314">+INDEX(Assumptions!$L$46:$L$49,MATCH(Assumptions!$E$47,Assumptions!$E$46:$E$49,0))/12</f>
        <v>208.3333333</v>
      </c>
      <c r="AP314" s="57">
        <f t="array" ref="AP314">+INDEX(Assumptions!$L$46:$L$49,MATCH(Assumptions!$E$47,Assumptions!$E$46:$E$49,0))/12</f>
        <v>208.3333333</v>
      </c>
      <c r="AQ314" s="57">
        <f t="array" ref="AQ314">+INDEX(Assumptions!$L$46:$L$49,MATCH(Assumptions!$E$47,Assumptions!$E$46:$E$49,0))/12</f>
        <v>208.3333333</v>
      </c>
      <c r="AR314" s="57">
        <f t="array" ref="AR314">+INDEX(Assumptions!$L$46:$L$49,MATCH(Assumptions!$E$47,Assumptions!$E$46:$E$49,0))/12</f>
        <v>208.3333333</v>
      </c>
      <c r="AS314" s="57">
        <f t="array" ref="AS314">+INDEX(Assumptions!$L$46:$L$49,MATCH(Assumptions!$E$47,Assumptions!$E$46:$E$49,0))/12</f>
        <v>208.3333333</v>
      </c>
      <c r="AT314" s="57">
        <f t="array" ref="AT314">+INDEX(Assumptions!$L$46:$L$49,MATCH(Assumptions!$E$47,Assumptions!$E$46:$E$49,0))/12</f>
        <v>208.3333333</v>
      </c>
      <c r="AU314" s="57">
        <f t="array" ref="AU314">+INDEX(Assumptions!$L$46:$L$49,MATCH(Assumptions!$E$47,Assumptions!$E$46:$E$49,0))/12</f>
        <v>208.3333333</v>
      </c>
      <c r="AV314" s="57">
        <f t="array" ref="AV314">+INDEX(Assumptions!$L$46:$L$49,MATCH(Assumptions!$E$47,Assumptions!$E$46:$E$49,0))/12</f>
        <v>208.3333333</v>
      </c>
      <c r="AW314" s="57">
        <f t="array" ref="AW314">+INDEX(Assumptions!$L$46:$L$49,MATCH(Assumptions!$E$47,Assumptions!$E$46:$E$49,0))/12</f>
        <v>208.3333333</v>
      </c>
      <c r="AX314" s="57">
        <f t="array" ref="AX314">+INDEX(Assumptions!$L$46:$L$49,MATCH(Assumptions!$E$47,Assumptions!$E$46:$E$49,0))/12</f>
        <v>208.3333333</v>
      </c>
      <c r="AY314" s="57">
        <f t="array" ref="AY314">+INDEX(Assumptions!$L$46:$L$49,MATCH(Assumptions!$E$47,Assumptions!$E$46:$E$49,0))/12</f>
        <v>208.3333333</v>
      </c>
      <c r="AZ314" s="57">
        <f t="array" ref="AZ314">+INDEX(Assumptions!$L$46:$L$49,MATCH(Assumptions!$E$47,Assumptions!$E$46:$E$49,0))/12</f>
        <v>208.3333333</v>
      </c>
      <c r="BA314" s="57">
        <f t="array" ref="BA314">+INDEX(Assumptions!$L$46:$L$49,MATCH(Assumptions!$E$47,Assumptions!$E$46:$E$49,0))/12</f>
        <v>208.3333333</v>
      </c>
      <c r="BB314" s="57">
        <f t="array" ref="BB314">+INDEX(Assumptions!$L$46:$L$49,MATCH(Assumptions!$E$47,Assumptions!$E$46:$E$49,0))/12</f>
        <v>208.3333333</v>
      </c>
      <c r="BC314" s="57">
        <f t="array" ref="BC314">+INDEX(Assumptions!$L$46:$L$49,MATCH(Assumptions!$E$47,Assumptions!$E$46:$E$49,0))/12</f>
        <v>208.3333333</v>
      </c>
      <c r="BD314" s="57">
        <f t="array" ref="BD314">+INDEX(Assumptions!$L$46:$L$49,MATCH(Assumptions!$E$47,Assumptions!$E$46:$E$49,0))/12</f>
        <v>208.3333333</v>
      </c>
      <c r="BE314" s="57">
        <f t="array" ref="BE314">+INDEX(Assumptions!$L$46:$L$49,MATCH(Assumptions!$E$47,Assumptions!$E$46:$E$49,0))/12</f>
        <v>208.3333333</v>
      </c>
      <c r="BF314" s="57">
        <f t="array" ref="BF314">+INDEX(Assumptions!$L$46:$L$49,MATCH(Assumptions!$E$47,Assumptions!$E$46:$E$49,0))/12</f>
        <v>208.3333333</v>
      </c>
      <c r="BG314" s="57">
        <f t="array" ref="BG314">+INDEX(Assumptions!$L$46:$L$49,MATCH(Assumptions!$E$47,Assumptions!$E$46:$E$49,0))/12</f>
        <v>208.3333333</v>
      </c>
      <c r="BH314" s="57">
        <f t="array" ref="BH314">+INDEX(Assumptions!$L$46:$L$49,MATCH(Assumptions!$E$47,Assumptions!$E$46:$E$49,0))/12</f>
        <v>208.3333333</v>
      </c>
      <c r="BI314" s="57">
        <f t="array" ref="BI314">+INDEX(Assumptions!$L$46:$L$49,MATCH(Assumptions!$E$47,Assumptions!$E$46:$E$49,0))/12</f>
        <v>208.3333333</v>
      </c>
      <c r="BJ314" s="57">
        <f t="array" ref="BJ314">+INDEX(Assumptions!$L$46:$L$49,MATCH(Assumptions!$E$47,Assumptions!$E$46:$E$49,0))/12</f>
        <v>208.3333333</v>
      </c>
      <c r="BK314" s="57">
        <f t="array" ref="BK314">+INDEX(Assumptions!$L$46:$L$49,MATCH(Assumptions!$E$47,Assumptions!$E$46:$E$49,0))/12</f>
        <v>208.3333333</v>
      </c>
      <c r="BL314" s="57">
        <f t="array" ref="BL314">+INDEX(Assumptions!$L$46:$L$49,MATCH(Assumptions!$E$47,Assumptions!$E$46:$E$49,0))/12</f>
        <v>208.3333333</v>
      </c>
      <c r="BM314" s="57">
        <f t="array" ref="BM314">+INDEX(Assumptions!$L$46:$L$49,MATCH(Assumptions!$E$47,Assumptions!$E$46:$E$49,0))/12</f>
        <v>208.3333333</v>
      </c>
      <c r="BN314" s="57">
        <f t="array" ref="BN314">+INDEX(Assumptions!$L$46:$L$49,MATCH(Assumptions!$E$47,Assumptions!$E$46:$E$49,0))/12</f>
        <v>208.3333333</v>
      </c>
    </row>
    <row r="315" ht="14.25" customHeight="1">
      <c r="C315" s="13" t="s">
        <v>313</v>
      </c>
      <c r="G315" s="57">
        <f t="shared" ref="G315:BN315" si="262">+G313*G314</f>
        <v>0</v>
      </c>
      <c r="H315" s="57">
        <f t="shared" si="262"/>
        <v>312.5</v>
      </c>
      <c r="I315" s="57">
        <f t="shared" si="262"/>
        <v>611.9791667</v>
      </c>
      <c r="J315" s="57">
        <f t="shared" si="262"/>
        <v>898.9800347</v>
      </c>
      <c r="K315" s="57">
        <f t="shared" si="262"/>
        <v>1486.522533</v>
      </c>
      <c r="L315" s="57">
        <f t="shared" si="262"/>
        <v>2049.584094</v>
      </c>
      <c r="M315" s="57">
        <f t="shared" si="262"/>
        <v>2589.184757</v>
      </c>
      <c r="N315" s="57">
        <f t="shared" si="262"/>
        <v>3418.802059</v>
      </c>
      <c r="O315" s="57">
        <f t="shared" si="262"/>
        <v>4213.851973</v>
      </c>
      <c r="P315" s="57">
        <f t="shared" si="262"/>
        <v>4975.774808</v>
      </c>
      <c r="Q315" s="57">
        <f t="shared" si="262"/>
        <v>6018.450857</v>
      </c>
      <c r="R315" s="57">
        <f t="shared" si="262"/>
        <v>7017.682072</v>
      </c>
      <c r="S315" s="57">
        <f t="shared" si="262"/>
        <v>8317.018994</v>
      </c>
      <c r="T315" s="57">
        <f t="shared" si="262"/>
        <v>9567.630782</v>
      </c>
      <c r="U315" s="57">
        <f t="shared" si="262"/>
        <v>11083.84463</v>
      </c>
      <c r="V315" s="57">
        <f t="shared" si="262"/>
        <v>12543.20045</v>
      </c>
      <c r="W315" s="57">
        <f t="shared" si="262"/>
        <v>14260.33044</v>
      </c>
      <c r="X315" s="57">
        <f t="shared" si="262"/>
        <v>15913.06805</v>
      </c>
      <c r="Y315" s="57">
        <f t="shared" si="262"/>
        <v>17816.32799</v>
      </c>
      <c r="Z315" s="57">
        <f t="shared" si="262"/>
        <v>19648.21569</v>
      </c>
      <c r="AA315" s="57">
        <f t="shared" si="262"/>
        <v>21723.90761</v>
      </c>
      <c r="AB315" s="57">
        <f t="shared" si="262"/>
        <v>23721.76107</v>
      </c>
      <c r="AC315" s="57">
        <f t="shared" si="262"/>
        <v>25957.19503</v>
      </c>
      <c r="AD315" s="57">
        <f t="shared" si="262"/>
        <v>28108.80022</v>
      </c>
      <c r="AE315" s="57">
        <f t="shared" si="262"/>
        <v>30609.34021</v>
      </c>
      <c r="AF315" s="57">
        <f t="shared" si="262"/>
        <v>33026.52887</v>
      </c>
      <c r="AG315" s="57">
        <f t="shared" si="262"/>
        <v>35675.64457</v>
      </c>
      <c r="AH315" s="57">
        <f t="shared" si="262"/>
        <v>38236.45642</v>
      </c>
      <c r="AI315" s="57">
        <f t="shared" si="262"/>
        <v>41024.40787</v>
      </c>
      <c r="AJ315" s="57">
        <f t="shared" si="262"/>
        <v>43719.42761</v>
      </c>
      <c r="AK315" s="57">
        <f t="shared" si="262"/>
        <v>46637.11336</v>
      </c>
      <c r="AL315" s="57">
        <f t="shared" si="262"/>
        <v>49457.54291</v>
      </c>
      <c r="AM315" s="57">
        <f t="shared" si="262"/>
        <v>52496.45815</v>
      </c>
      <c r="AN315" s="57">
        <f t="shared" si="262"/>
        <v>55434.07621</v>
      </c>
      <c r="AO315" s="57">
        <f t="shared" si="262"/>
        <v>58586.27367</v>
      </c>
      <c r="AP315" s="57">
        <f t="shared" si="262"/>
        <v>61633.39788</v>
      </c>
      <c r="AQ315" s="57">
        <f t="shared" si="262"/>
        <v>65148.25711</v>
      </c>
      <c r="AR315" s="57">
        <f t="shared" si="262"/>
        <v>68560.59961</v>
      </c>
      <c r="AS315" s="57">
        <f t="shared" si="262"/>
        <v>72185.91545</v>
      </c>
      <c r="AT315" s="57">
        <f t="shared" si="262"/>
        <v>75705.49292</v>
      </c>
      <c r="AU315" s="57">
        <f t="shared" si="262"/>
        <v>79434.91604</v>
      </c>
      <c r="AV315" s="57">
        <f t="shared" si="262"/>
        <v>83055.56433</v>
      </c>
      <c r="AW315" s="57">
        <f t="shared" si="262"/>
        <v>86883.11037</v>
      </c>
      <c r="AX315" s="57">
        <f t="shared" si="262"/>
        <v>90599.01965</v>
      </c>
      <c r="AY315" s="57">
        <f t="shared" si="262"/>
        <v>94519.04824</v>
      </c>
      <c r="AZ315" s="57">
        <f t="shared" si="262"/>
        <v>98324.74267</v>
      </c>
      <c r="BA315" s="57">
        <f t="shared" si="262"/>
        <v>102331.9377</v>
      </c>
      <c r="BB315" s="57">
        <f t="shared" si="262"/>
        <v>106222.2562</v>
      </c>
      <c r="BC315" s="57">
        <f t="shared" si="262"/>
        <v>110754.1998</v>
      </c>
      <c r="BD315" s="57">
        <f t="shared" si="262"/>
        <v>115172.8448</v>
      </c>
      <c r="BE315" s="57">
        <f t="shared" si="262"/>
        <v>119793.5236</v>
      </c>
      <c r="BF315" s="57">
        <f t="shared" si="262"/>
        <v>124298.6855</v>
      </c>
      <c r="BG315" s="57">
        <f t="shared" si="262"/>
        <v>129003.7184</v>
      </c>
      <c r="BH315" s="57">
        <f t="shared" si="262"/>
        <v>133591.1255</v>
      </c>
      <c r="BI315" s="57">
        <f t="shared" si="262"/>
        <v>138376.3473</v>
      </c>
      <c r="BJ315" s="57">
        <f t="shared" si="262"/>
        <v>143041.9386</v>
      </c>
      <c r="BK315" s="57">
        <f t="shared" si="262"/>
        <v>147903.3902</v>
      </c>
      <c r="BL315" s="57">
        <f t="shared" si="262"/>
        <v>152643.3054</v>
      </c>
      <c r="BM315" s="57">
        <f t="shared" si="262"/>
        <v>157577.2228</v>
      </c>
      <c r="BN315" s="57">
        <f t="shared" si="262"/>
        <v>162387.7922</v>
      </c>
    </row>
    <row r="316" ht="14.25" customHeight="1"/>
    <row r="317" ht="14.25" customHeight="1">
      <c r="C317" s="13" t="s">
        <v>306</v>
      </c>
    </row>
    <row r="318" ht="14.25" customHeight="1">
      <c r="D318" s="13" t="s">
        <v>63</v>
      </c>
      <c r="G318" s="48">
        <f>+Assumptions!$L$83</f>
        <v>0.35</v>
      </c>
      <c r="H318" s="48">
        <f>+Assumptions!$L$83</f>
        <v>0.35</v>
      </c>
      <c r="I318" s="48">
        <f>+Assumptions!$L$83</f>
        <v>0.35</v>
      </c>
      <c r="J318" s="48">
        <f>+Assumptions!$L$83</f>
        <v>0.35</v>
      </c>
      <c r="K318" s="48">
        <f>+Assumptions!$L$83</f>
        <v>0.35</v>
      </c>
      <c r="L318" s="48">
        <f>+Assumptions!$L$83</f>
        <v>0.35</v>
      </c>
      <c r="M318" s="48">
        <f>+Assumptions!$L$83</f>
        <v>0.35</v>
      </c>
      <c r="N318" s="48">
        <f>+Assumptions!$L$83</f>
        <v>0.35</v>
      </c>
      <c r="O318" s="48">
        <f>+Assumptions!$L$83</f>
        <v>0.35</v>
      </c>
      <c r="P318" s="48">
        <f>+Assumptions!$L$83</f>
        <v>0.35</v>
      </c>
      <c r="Q318" s="48">
        <f>+Assumptions!$L$83</f>
        <v>0.35</v>
      </c>
      <c r="R318" s="48">
        <f>+Assumptions!$L$83</f>
        <v>0.35</v>
      </c>
      <c r="S318" s="48">
        <f>+Assumptions!$L$83</f>
        <v>0.35</v>
      </c>
      <c r="T318" s="48">
        <f>+Assumptions!$L$83</f>
        <v>0.35</v>
      </c>
      <c r="U318" s="48">
        <f>+Assumptions!$L$83</f>
        <v>0.35</v>
      </c>
      <c r="V318" s="48">
        <f>+Assumptions!$L$83</f>
        <v>0.35</v>
      </c>
      <c r="W318" s="48">
        <f>+Assumptions!$L$83</f>
        <v>0.35</v>
      </c>
      <c r="X318" s="48">
        <f>+Assumptions!$L$83</f>
        <v>0.35</v>
      </c>
      <c r="Y318" s="48">
        <f>+Assumptions!$L$83</f>
        <v>0.35</v>
      </c>
      <c r="Z318" s="48">
        <f>+Assumptions!$L$83</f>
        <v>0.35</v>
      </c>
      <c r="AA318" s="48">
        <f>+Assumptions!$L$83</f>
        <v>0.35</v>
      </c>
      <c r="AB318" s="48">
        <f>+Assumptions!$L$83</f>
        <v>0.35</v>
      </c>
      <c r="AC318" s="48">
        <f>+Assumptions!$L$83</f>
        <v>0.35</v>
      </c>
      <c r="AD318" s="48">
        <f>+Assumptions!$L$83</f>
        <v>0.35</v>
      </c>
      <c r="AE318" s="48">
        <f>+Assumptions!$L$83</f>
        <v>0.35</v>
      </c>
      <c r="AF318" s="48">
        <f>+Assumptions!$L$83</f>
        <v>0.35</v>
      </c>
      <c r="AG318" s="48">
        <f>+Assumptions!$L$83</f>
        <v>0.35</v>
      </c>
      <c r="AH318" s="48">
        <f>+Assumptions!$L$83</f>
        <v>0.35</v>
      </c>
      <c r="AI318" s="48">
        <f>+Assumptions!$L$83</f>
        <v>0.35</v>
      </c>
      <c r="AJ318" s="48">
        <f>+Assumptions!$L$83</f>
        <v>0.35</v>
      </c>
      <c r="AK318" s="48">
        <f>+Assumptions!$L$83</f>
        <v>0.35</v>
      </c>
      <c r="AL318" s="48">
        <f>+Assumptions!$L$83</f>
        <v>0.35</v>
      </c>
      <c r="AM318" s="48">
        <f>+Assumptions!$L$83</f>
        <v>0.35</v>
      </c>
      <c r="AN318" s="48">
        <f>+Assumptions!$L$83</f>
        <v>0.35</v>
      </c>
      <c r="AO318" s="48">
        <f>+Assumptions!$L$83</f>
        <v>0.35</v>
      </c>
      <c r="AP318" s="48">
        <f>+Assumptions!$L$83</f>
        <v>0.35</v>
      </c>
      <c r="AQ318" s="48">
        <f>+Assumptions!$L$83</f>
        <v>0.35</v>
      </c>
      <c r="AR318" s="48">
        <f>+Assumptions!$L$83</f>
        <v>0.35</v>
      </c>
      <c r="AS318" s="48">
        <f>+Assumptions!$L$83</f>
        <v>0.35</v>
      </c>
      <c r="AT318" s="48">
        <f>+Assumptions!$L$83</f>
        <v>0.35</v>
      </c>
      <c r="AU318" s="48">
        <f>+Assumptions!$L$83</f>
        <v>0.35</v>
      </c>
      <c r="AV318" s="48">
        <f>+Assumptions!$L$83</f>
        <v>0.35</v>
      </c>
      <c r="AW318" s="48">
        <f>+Assumptions!$L$83</f>
        <v>0.35</v>
      </c>
      <c r="AX318" s="48">
        <f>+Assumptions!$L$83</f>
        <v>0.35</v>
      </c>
      <c r="AY318" s="48">
        <f>+Assumptions!$L$83</f>
        <v>0.35</v>
      </c>
      <c r="AZ318" s="48">
        <f>+Assumptions!$L$83</f>
        <v>0.35</v>
      </c>
      <c r="BA318" s="48">
        <f>+Assumptions!$L$83</f>
        <v>0.35</v>
      </c>
      <c r="BB318" s="48">
        <f>+Assumptions!$L$83</f>
        <v>0.35</v>
      </c>
      <c r="BC318" s="48">
        <f>+Assumptions!$L$83</f>
        <v>0.35</v>
      </c>
      <c r="BD318" s="48">
        <f>+Assumptions!$L$83</f>
        <v>0.35</v>
      </c>
      <c r="BE318" s="48">
        <f>+Assumptions!$L$83</f>
        <v>0.35</v>
      </c>
      <c r="BF318" s="48">
        <f>+Assumptions!$L$83</f>
        <v>0.35</v>
      </c>
      <c r="BG318" s="48">
        <f>+Assumptions!$L$83</f>
        <v>0.35</v>
      </c>
      <c r="BH318" s="48">
        <f>+Assumptions!$L$83</f>
        <v>0.35</v>
      </c>
      <c r="BI318" s="48">
        <f>+Assumptions!$L$83</f>
        <v>0.35</v>
      </c>
      <c r="BJ318" s="48">
        <f>+Assumptions!$L$83</f>
        <v>0.35</v>
      </c>
      <c r="BK318" s="48">
        <f>+Assumptions!$L$83</f>
        <v>0.35</v>
      </c>
      <c r="BL318" s="48">
        <f>+Assumptions!$L$83</f>
        <v>0.35</v>
      </c>
      <c r="BM318" s="48">
        <f>+Assumptions!$L$83</f>
        <v>0.35</v>
      </c>
      <c r="BN318" s="48">
        <f>+Assumptions!$L$83</f>
        <v>0.35</v>
      </c>
    </row>
    <row r="319" ht="14.25" customHeight="1">
      <c r="D319" s="13" t="s">
        <v>310</v>
      </c>
      <c r="G319" s="48">
        <f t="array" ref="G319">+INDEX(Assumptions!$L$95:$L$99,MATCH(G$4,Assumptions!$E$95:$E$99))/12</f>
        <v>0.04166666667</v>
      </c>
      <c r="H319" s="48">
        <f t="array" ref="H319">+INDEX(Assumptions!$L$95:$L$99,MATCH(H$4,Assumptions!$E$95:$E$99))/12</f>
        <v>0.04166666667</v>
      </c>
      <c r="I319" s="48">
        <f t="array" ref="I319">+INDEX(Assumptions!$L$95:$L$99,MATCH(I$4,Assumptions!$E$95:$E$99))/12</f>
        <v>0.04166666667</v>
      </c>
      <c r="J319" s="48">
        <f t="array" ref="J319">+INDEX(Assumptions!$L$95:$L$99,MATCH(J$4,Assumptions!$E$95:$E$99))/12</f>
        <v>0.04166666667</v>
      </c>
      <c r="K319" s="48">
        <f t="array" ref="K319">+INDEX(Assumptions!$L$95:$L$99,MATCH(K$4,Assumptions!$E$95:$E$99))/12</f>
        <v>0.04166666667</v>
      </c>
      <c r="L319" s="48">
        <f t="array" ref="L319">+INDEX(Assumptions!$L$95:$L$99,MATCH(L$4,Assumptions!$E$95:$E$99))/12</f>
        <v>0.04166666667</v>
      </c>
      <c r="M319" s="48">
        <f t="array" ref="M319">+INDEX(Assumptions!$L$95:$L$99,MATCH(M$4,Assumptions!$E$95:$E$99))/12</f>
        <v>0.04166666667</v>
      </c>
      <c r="N319" s="48">
        <f t="array" ref="N319">+INDEX(Assumptions!$L$95:$L$99,MATCH(N$4,Assumptions!$E$95:$E$99))/12</f>
        <v>0.04166666667</v>
      </c>
      <c r="O319" s="48">
        <f t="array" ref="O319">+INDEX(Assumptions!$L$95:$L$99,MATCH(O$4,Assumptions!$E$95:$E$99))/12</f>
        <v>0.04166666667</v>
      </c>
      <c r="P319" s="48">
        <f t="array" ref="P319">+INDEX(Assumptions!$L$95:$L$99,MATCH(P$4,Assumptions!$E$95:$E$99))/12</f>
        <v>0.04166666667</v>
      </c>
      <c r="Q319" s="48">
        <f t="array" ref="Q319">+INDEX(Assumptions!$L$95:$L$99,MATCH(Q$4,Assumptions!$E$95:$E$99))/12</f>
        <v>0.04166666667</v>
      </c>
      <c r="R319" s="48">
        <f t="array" ref="R319">+INDEX(Assumptions!$L$95:$L$99,MATCH(R$4,Assumptions!$E$95:$E$99))/12</f>
        <v>0.04166666667</v>
      </c>
      <c r="S319" s="48">
        <f t="array" ref="S319">+INDEX(Assumptions!$L$95:$L$99,MATCH(S$4,Assumptions!$E$95:$E$99))/12</f>
        <v>0.0375</v>
      </c>
      <c r="T319" s="48">
        <f t="array" ref="T319">+INDEX(Assumptions!$L$95:$L$99,MATCH(T$4,Assumptions!$E$95:$E$99))/12</f>
        <v>0.0375</v>
      </c>
      <c r="U319" s="48">
        <f t="array" ref="U319">+INDEX(Assumptions!$L$95:$L$99,MATCH(U$4,Assumptions!$E$95:$E$99))/12</f>
        <v>0.0375</v>
      </c>
      <c r="V319" s="48">
        <f t="array" ref="V319">+INDEX(Assumptions!$L$95:$L$99,MATCH(V$4,Assumptions!$E$95:$E$99))/12</f>
        <v>0.0375</v>
      </c>
      <c r="W319" s="48">
        <f t="array" ref="W319">+INDEX(Assumptions!$L$95:$L$99,MATCH(W$4,Assumptions!$E$95:$E$99))/12</f>
        <v>0.0375</v>
      </c>
      <c r="X319" s="48">
        <f t="array" ref="X319">+INDEX(Assumptions!$L$95:$L$99,MATCH(X$4,Assumptions!$E$95:$E$99))/12</f>
        <v>0.0375</v>
      </c>
      <c r="Y319" s="48">
        <f t="array" ref="Y319">+INDEX(Assumptions!$L$95:$L$99,MATCH(Y$4,Assumptions!$E$95:$E$99))/12</f>
        <v>0.0375</v>
      </c>
      <c r="Z319" s="48">
        <f t="array" ref="Z319">+INDEX(Assumptions!$L$95:$L$99,MATCH(Z$4,Assumptions!$E$95:$E$99))/12</f>
        <v>0.0375</v>
      </c>
      <c r="AA319" s="48">
        <f t="array" ref="AA319">+INDEX(Assumptions!$L$95:$L$99,MATCH(AA$4,Assumptions!$E$95:$E$99))/12</f>
        <v>0.0375</v>
      </c>
      <c r="AB319" s="48">
        <f t="array" ref="AB319">+INDEX(Assumptions!$L$95:$L$99,MATCH(AB$4,Assumptions!$E$95:$E$99))/12</f>
        <v>0.0375</v>
      </c>
      <c r="AC319" s="48">
        <f t="array" ref="AC319">+INDEX(Assumptions!$L$95:$L$99,MATCH(AC$4,Assumptions!$E$95:$E$99))/12</f>
        <v>0.0375</v>
      </c>
      <c r="AD319" s="48">
        <f t="array" ref="AD319">+INDEX(Assumptions!$L$95:$L$99,MATCH(AD$4,Assumptions!$E$95:$E$99))/12</f>
        <v>0.0375</v>
      </c>
      <c r="AE319" s="48">
        <f t="array" ref="AE319">+INDEX(Assumptions!$L$95:$L$99,MATCH(AE$4,Assumptions!$E$95:$E$99))/12</f>
        <v>0.03333333333</v>
      </c>
      <c r="AF319" s="48">
        <f t="array" ref="AF319">+INDEX(Assumptions!$L$95:$L$99,MATCH(AF$4,Assumptions!$E$95:$E$99))/12</f>
        <v>0.03333333333</v>
      </c>
      <c r="AG319" s="48">
        <f t="array" ref="AG319">+INDEX(Assumptions!$L$95:$L$99,MATCH(AG$4,Assumptions!$E$95:$E$99))/12</f>
        <v>0.03333333333</v>
      </c>
      <c r="AH319" s="48">
        <f t="array" ref="AH319">+INDEX(Assumptions!$L$95:$L$99,MATCH(AH$4,Assumptions!$E$95:$E$99))/12</f>
        <v>0.03333333333</v>
      </c>
      <c r="AI319" s="48">
        <f t="array" ref="AI319">+INDEX(Assumptions!$L$95:$L$99,MATCH(AI$4,Assumptions!$E$95:$E$99))/12</f>
        <v>0.03333333333</v>
      </c>
      <c r="AJ319" s="48">
        <f t="array" ref="AJ319">+INDEX(Assumptions!$L$95:$L$99,MATCH(AJ$4,Assumptions!$E$95:$E$99))/12</f>
        <v>0.03333333333</v>
      </c>
      <c r="AK319" s="48">
        <f t="array" ref="AK319">+INDEX(Assumptions!$L$95:$L$99,MATCH(AK$4,Assumptions!$E$95:$E$99))/12</f>
        <v>0.03333333333</v>
      </c>
      <c r="AL319" s="48">
        <f t="array" ref="AL319">+INDEX(Assumptions!$L$95:$L$99,MATCH(AL$4,Assumptions!$E$95:$E$99))/12</f>
        <v>0.03333333333</v>
      </c>
      <c r="AM319" s="48">
        <f t="array" ref="AM319">+INDEX(Assumptions!$L$95:$L$99,MATCH(AM$4,Assumptions!$E$95:$E$99))/12</f>
        <v>0.03333333333</v>
      </c>
      <c r="AN319" s="48">
        <f t="array" ref="AN319">+INDEX(Assumptions!$L$95:$L$99,MATCH(AN$4,Assumptions!$E$95:$E$99))/12</f>
        <v>0.03333333333</v>
      </c>
      <c r="AO319" s="48">
        <f t="array" ref="AO319">+INDEX(Assumptions!$L$95:$L$99,MATCH(AO$4,Assumptions!$E$95:$E$99))/12</f>
        <v>0.03333333333</v>
      </c>
      <c r="AP319" s="48">
        <f t="array" ref="AP319">+INDEX(Assumptions!$L$95:$L$99,MATCH(AP$4,Assumptions!$E$95:$E$99))/12</f>
        <v>0.03333333333</v>
      </c>
      <c r="AQ319" s="48">
        <f t="array" ref="AQ319">+INDEX(Assumptions!$L$95:$L$99,MATCH(AQ$4,Assumptions!$E$95:$E$99))/12</f>
        <v>0.02916666667</v>
      </c>
      <c r="AR319" s="48">
        <f t="array" ref="AR319">+INDEX(Assumptions!$L$95:$L$99,MATCH(AR$4,Assumptions!$E$95:$E$99))/12</f>
        <v>0.02916666667</v>
      </c>
      <c r="AS319" s="48">
        <f t="array" ref="AS319">+INDEX(Assumptions!$L$95:$L$99,MATCH(AS$4,Assumptions!$E$95:$E$99))/12</f>
        <v>0.02916666667</v>
      </c>
      <c r="AT319" s="48">
        <f t="array" ref="AT319">+INDEX(Assumptions!$L$95:$L$99,MATCH(AT$4,Assumptions!$E$95:$E$99))/12</f>
        <v>0.02916666667</v>
      </c>
      <c r="AU319" s="48">
        <f t="array" ref="AU319">+INDEX(Assumptions!$L$95:$L$99,MATCH(AU$4,Assumptions!$E$95:$E$99))/12</f>
        <v>0.02916666667</v>
      </c>
      <c r="AV319" s="48">
        <f t="array" ref="AV319">+INDEX(Assumptions!$L$95:$L$99,MATCH(AV$4,Assumptions!$E$95:$E$99))/12</f>
        <v>0.02916666667</v>
      </c>
      <c r="AW319" s="48">
        <f t="array" ref="AW319">+INDEX(Assumptions!$L$95:$L$99,MATCH(AW$4,Assumptions!$E$95:$E$99))/12</f>
        <v>0.02916666667</v>
      </c>
      <c r="AX319" s="48">
        <f t="array" ref="AX319">+INDEX(Assumptions!$L$95:$L$99,MATCH(AX$4,Assumptions!$E$95:$E$99))/12</f>
        <v>0.02916666667</v>
      </c>
      <c r="AY319" s="48">
        <f t="array" ref="AY319">+INDEX(Assumptions!$L$95:$L$99,MATCH(AY$4,Assumptions!$E$95:$E$99))/12</f>
        <v>0.02916666667</v>
      </c>
      <c r="AZ319" s="48">
        <f t="array" ref="AZ319">+INDEX(Assumptions!$L$95:$L$99,MATCH(AZ$4,Assumptions!$E$95:$E$99))/12</f>
        <v>0.02916666667</v>
      </c>
      <c r="BA319" s="48">
        <f t="array" ref="BA319">+INDEX(Assumptions!$L$95:$L$99,MATCH(BA$4,Assumptions!$E$95:$E$99))/12</f>
        <v>0.02916666667</v>
      </c>
      <c r="BB319" s="48">
        <f t="array" ref="BB319">+INDEX(Assumptions!$L$95:$L$99,MATCH(BB$4,Assumptions!$E$95:$E$99))/12</f>
        <v>0.02916666667</v>
      </c>
      <c r="BC319" s="48">
        <f t="array" ref="BC319">+INDEX(Assumptions!$L$95:$L$99,MATCH(BC$4,Assumptions!$E$95:$E$99))/12</f>
        <v>0.025</v>
      </c>
      <c r="BD319" s="48">
        <f t="array" ref="BD319">+INDEX(Assumptions!$L$95:$L$99,MATCH(BD$4,Assumptions!$E$95:$E$99))/12</f>
        <v>0.025</v>
      </c>
      <c r="BE319" s="48">
        <f t="array" ref="BE319">+INDEX(Assumptions!$L$95:$L$99,MATCH(BE$4,Assumptions!$E$95:$E$99))/12</f>
        <v>0.025</v>
      </c>
      <c r="BF319" s="48">
        <f t="array" ref="BF319">+INDEX(Assumptions!$L$95:$L$99,MATCH(BF$4,Assumptions!$E$95:$E$99))/12</f>
        <v>0.025</v>
      </c>
      <c r="BG319" s="48">
        <f t="array" ref="BG319">+INDEX(Assumptions!$L$95:$L$99,MATCH(BG$4,Assumptions!$E$95:$E$99))/12</f>
        <v>0.025</v>
      </c>
      <c r="BH319" s="48">
        <f t="array" ref="BH319">+INDEX(Assumptions!$L$95:$L$99,MATCH(BH$4,Assumptions!$E$95:$E$99))/12</f>
        <v>0.025</v>
      </c>
      <c r="BI319" s="48">
        <f t="array" ref="BI319">+INDEX(Assumptions!$L$95:$L$99,MATCH(BI$4,Assumptions!$E$95:$E$99))/12</f>
        <v>0.025</v>
      </c>
      <c r="BJ319" s="48">
        <f t="array" ref="BJ319">+INDEX(Assumptions!$L$95:$L$99,MATCH(BJ$4,Assumptions!$E$95:$E$99))/12</f>
        <v>0.025</v>
      </c>
      <c r="BK319" s="48">
        <f t="array" ref="BK319">+INDEX(Assumptions!$L$95:$L$99,MATCH(BK$4,Assumptions!$E$95:$E$99))/12</f>
        <v>0.025</v>
      </c>
      <c r="BL319" s="48">
        <f t="array" ref="BL319">+INDEX(Assumptions!$L$95:$L$99,MATCH(BL$4,Assumptions!$E$95:$E$99))/12</f>
        <v>0.025</v>
      </c>
      <c r="BM319" s="48">
        <f t="array" ref="BM319">+INDEX(Assumptions!$L$95:$L$99,MATCH(BM$4,Assumptions!$E$95:$E$99))/12</f>
        <v>0.025</v>
      </c>
      <c r="BN319" s="48">
        <f t="array" ref="BN319">+INDEX(Assumptions!$L$95:$L$99,MATCH(BN$4,Assumptions!$E$95:$E$99))/12</f>
        <v>0.025</v>
      </c>
    </row>
    <row r="320" ht="14.25" customHeight="1">
      <c r="E320" s="50">
        <v>1.0</v>
      </c>
      <c r="F320" s="50"/>
      <c r="G320" s="43">
        <f>+G$242*G$318</f>
        <v>0</v>
      </c>
      <c r="H320" s="43">
        <f t="shared" ref="H320:BN320" si="263">+G320*(1-H$319)</f>
        <v>0</v>
      </c>
      <c r="I320" s="43">
        <f t="shared" si="263"/>
        <v>0</v>
      </c>
      <c r="J320" s="43">
        <f t="shared" si="263"/>
        <v>0</v>
      </c>
      <c r="K320" s="43">
        <f t="shared" si="263"/>
        <v>0</v>
      </c>
      <c r="L320" s="43">
        <f t="shared" si="263"/>
        <v>0</v>
      </c>
      <c r="M320" s="43">
        <f t="shared" si="263"/>
        <v>0</v>
      </c>
      <c r="N320" s="43">
        <f t="shared" si="263"/>
        <v>0</v>
      </c>
      <c r="O320" s="43">
        <f t="shared" si="263"/>
        <v>0</v>
      </c>
      <c r="P320" s="43">
        <f t="shared" si="263"/>
        <v>0</v>
      </c>
      <c r="Q320" s="43">
        <f t="shared" si="263"/>
        <v>0</v>
      </c>
      <c r="R320" s="43">
        <f t="shared" si="263"/>
        <v>0</v>
      </c>
      <c r="S320" s="43">
        <f t="shared" si="263"/>
        <v>0</v>
      </c>
      <c r="T320" s="43">
        <f t="shared" si="263"/>
        <v>0</v>
      </c>
      <c r="U320" s="43">
        <f t="shared" si="263"/>
        <v>0</v>
      </c>
      <c r="V320" s="43">
        <f t="shared" si="263"/>
        <v>0</v>
      </c>
      <c r="W320" s="43">
        <f t="shared" si="263"/>
        <v>0</v>
      </c>
      <c r="X320" s="43">
        <f t="shared" si="263"/>
        <v>0</v>
      </c>
      <c r="Y320" s="43">
        <f t="shared" si="263"/>
        <v>0</v>
      </c>
      <c r="Z320" s="43">
        <f t="shared" si="263"/>
        <v>0</v>
      </c>
      <c r="AA320" s="43">
        <f t="shared" si="263"/>
        <v>0</v>
      </c>
      <c r="AB320" s="43">
        <f t="shared" si="263"/>
        <v>0</v>
      </c>
      <c r="AC320" s="43">
        <f t="shared" si="263"/>
        <v>0</v>
      </c>
      <c r="AD320" s="43">
        <f t="shared" si="263"/>
        <v>0</v>
      </c>
      <c r="AE320" s="43">
        <f t="shared" si="263"/>
        <v>0</v>
      </c>
      <c r="AF320" s="43">
        <f t="shared" si="263"/>
        <v>0</v>
      </c>
      <c r="AG320" s="43">
        <f t="shared" si="263"/>
        <v>0</v>
      </c>
      <c r="AH320" s="43">
        <f t="shared" si="263"/>
        <v>0</v>
      </c>
      <c r="AI320" s="43">
        <f t="shared" si="263"/>
        <v>0</v>
      </c>
      <c r="AJ320" s="43">
        <f t="shared" si="263"/>
        <v>0</v>
      </c>
      <c r="AK320" s="43">
        <f t="shared" si="263"/>
        <v>0</v>
      </c>
      <c r="AL320" s="43">
        <f t="shared" si="263"/>
        <v>0</v>
      </c>
      <c r="AM320" s="43">
        <f t="shared" si="263"/>
        <v>0</v>
      </c>
      <c r="AN320" s="43">
        <f t="shared" si="263"/>
        <v>0</v>
      </c>
      <c r="AO320" s="43">
        <f t="shared" si="263"/>
        <v>0</v>
      </c>
      <c r="AP320" s="43">
        <f t="shared" si="263"/>
        <v>0</v>
      </c>
      <c r="AQ320" s="43">
        <f t="shared" si="263"/>
        <v>0</v>
      </c>
      <c r="AR320" s="43">
        <f t="shared" si="263"/>
        <v>0</v>
      </c>
      <c r="AS320" s="43">
        <f t="shared" si="263"/>
        <v>0</v>
      </c>
      <c r="AT320" s="43">
        <f t="shared" si="263"/>
        <v>0</v>
      </c>
      <c r="AU320" s="43">
        <f t="shared" si="263"/>
        <v>0</v>
      </c>
      <c r="AV320" s="43">
        <f t="shared" si="263"/>
        <v>0</v>
      </c>
      <c r="AW320" s="43">
        <f t="shared" si="263"/>
        <v>0</v>
      </c>
      <c r="AX320" s="43">
        <f t="shared" si="263"/>
        <v>0</v>
      </c>
      <c r="AY320" s="43">
        <f t="shared" si="263"/>
        <v>0</v>
      </c>
      <c r="AZ320" s="43">
        <f t="shared" si="263"/>
        <v>0</v>
      </c>
      <c r="BA320" s="43">
        <f t="shared" si="263"/>
        <v>0</v>
      </c>
      <c r="BB320" s="43">
        <f t="shared" si="263"/>
        <v>0</v>
      </c>
      <c r="BC320" s="43">
        <f t="shared" si="263"/>
        <v>0</v>
      </c>
      <c r="BD320" s="43">
        <f t="shared" si="263"/>
        <v>0</v>
      </c>
      <c r="BE320" s="43">
        <f t="shared" si="263"/>
        <v>0</v>
      </c>
      <c r="BF320" s="43">
        <f t="shared" si="263"/>
        <v>0</v>
      </c>
      <c r="BG320" s="43">
        <f t="shared" si="263"/>
        <v>0</v>
      </c>
      <c r="BH320" s="43">
        <f t="shared" si="263"/>
        <v>0</v>
      </c>
      <c r="BI320" s="43">
        <f t="shared" si="263"/>
        <v>0</v>
      </c>
      <c r="BJ320" s="43">
        <f t="shared" si="263"/>
        <v>0</v>
      </c>
      <c r="BK320" s="43">
        <f t="shared" si="263"/>
        <v>0</v>
      </c>
      <c r="BL320" s="43">
        <f t="shared" si="263"/>
        <v>0</v>
      </c>
      <c r="BM320" s="43">
        <f t="shared" si="263"/>
        <v>0</v>
      </c>
      <c r="BN320" s="43">
        <f t="shared" si="263"/>
        <v>0</v>
      </c>
    </row>
    <row r="321" ht="14.25" customHeight="1">
      <c r="E321" s="50">
        <f t="shared" ref="E321:E379" si="265">+E320+1</f>
        <v>2</v>
      </c>
      <c r="F321" s="50"/>
      <c r="G321" s="43"/>
      <c r="H321" s="43">
        <f>+H$242*H$318</f>
        <v>1.05</v>
      </c>
      <c r="I321" s="43">
        <f t="shared" ref="I321:BN321" si="264">+H321*(1-I$319)</f>
        <v>1.00625</v>
      </c>
      <c r="J321" s="43">
        <f t="shared" si="264"/>
        <v>0.9643229167</v>
      </c>
      <c r="K321" s="43">
        <f t="shared" si="264"/>
        <v>0.9241427951</v>
      </c>
      <c r="L321" s="43">
        <f t="shared" si="264"/>
        <v>0.8856368453</v>
      </c>
      <c r="M321" s="43">
        <f t="shared" si="264"/>
        <v>0.8487353101</v>
      </c>
      <c r="N321" s="43">
        <f t="shared" si="264"/>
        <v>0.8133713389</v>
      </c>
      <c r="O321" s="43">
        <f t="shared" si="264"/>
        <v>0.7794808664</v>
      </c>
      <c r="P321" s="43">
        <f t="shared" si="264"/>
        <v>0.747002497</v>
      </c>
      <c r="Q321" s="43">
        <f t="shared" si="264"/>
        <v>0.7158773929</v>
      </c>
      <c r="R321" s="43">
        <f t="shared" si="264"/>
        <v>0.6860491682</v>
      </c>
      <c r="S321" s="43">
        <f t="shared" si="264"/>
        <v>0.6603223244</v>
      </c>
      <c r="T321" s="43">
        <f t="shared" si="264"/>
        <v>0.6355602373</v>
      </c>
      <c r="U321" s="43">
        <f t="shared" si="264"/>
        <v>0.6117267284</v>
      </c>
      <c r="V321" s="43">
        <f t="shared" si="264"/>
        <v>0.588786976</v>
      </c>
      <c r="W321" s="43">
        <f t="shared" si="264"/>
        <v>0.5667074644</v>
      </c>
      <c r="X321" s="43">
        <f t="shared" si="264"/>
        <v>0.5454559345</v>
      </c>
      <c r="Y321" s="43">
        <f t="shared" si="264"/>
        <v>0.525001337</v>
      </c>
      <c r="Z321" s="43">
        <f t="shared" si="264"/>
        <v>0.5053137868</v>
      </c>
      <c r="AA321" s="43">
        <f t="shared" si="264"/>
        <v>0.4863645198</v>
      </c>
      <c r="AB321" s="43">
        <f t="shared" si="264"/>
        <v>0.4681258503</v>
      </c>
      <c r="AC321" s="43">
        <f t="shared" si="264"/>
        <v>0.450571131</v>
      </c>
      <c r="AD321" s="43">
        <f t="shared" si="264"/>
        <v>0.4336747135</v>
      </c>
      <c r="AE321" s="43">
        <f t="shared" si="264"/>
        <v>0.4192188898</v>
      </c>
      <c r="AF321" s="43">
        <f t="shared" si="264"/>
        <v>0.4052449268</v>
      </c>
      <c r="AG321" s="43">
        <f t="shared" si="264"/>
        <v>0.3917367625</v>
      </c>
      <c r="AH321" s="43">
        <f t="shared" si="264"/>
        <v>0.3786788705</v>
      </c>
      <c r="AI321" s="43">
        <f t="shared" si="264"/>
        <v>0.3660562414</v>
      </c>
      <c r="AJ321" s="43">
        <f t="shared" si="264"/>
        <v>0.3538543667</v>
      </c>
      <c r="AK321" s="43">
        <f t="shared" si="264"/>
        <v>0.3420592212</v>
      </c>
      <c r="AL321" s="43">
        <f t="shared" si="264"/>
        <v>0.3306572471</v>
      </c>
      <c r="AM321" s="43">
        <f t="shared" si="264"/>
        <v>0.3196353389</v>
      </c>
      <c r="AN321" s="43">
        <f t="shared" si="264"/>
        <v>0.3089808276</v>
      </c>
      <c r="AO321" s="43">
        <f t="shared" si="264"/>
        <v>0.2986814667</v>
      </c>
      <c r="AP321" s="43">
        <f t="shared" si="264"/>
        <v>0.2887254178</v>
      </c>
      <c r="AQ321" s="43">
        <f t="shared" si="264"/>
        <v>0.2803042598</v>
      </c>
      <c r="AR321" s="43">
        <f t="shared" si="264"/>
        <v>0.2721287189</v>
      </c>
      <c r="AS321" s="43">
        <f t="shared" si="264"/>
        <v>0.2641916312</v>
      </c>
      <c r="AT321" s="43">
        <f t="shared" si="264"/>
        <v>0.256486042</v>
      </c>
      <c r="AU321" s="43">
        <f t="shared" si="264"/>
        <v>0.2490051991</v>
      </c>
      <c r="AV321" s="43">
        <f t="shared" si="264"/>
        <v>0.2417425475</v>
      </c>
      <c r="AW321" s="43">
        <f t="shared" si="264"/>
        <v>0.2346917232</v>
      </c>
      <c r="AX321" s="43">
        <f t="shared" si="264"/>
        <v>0.2278465479</v>
      </c>
      <c r="AY321" s="43">
        <f t="shared" si="264"/>
        <v>0.2212010236</v>
      </c>
      <c r="AZ321" s="43">
        <f t="shared" si="264"/>
        <v>0.2147493271</v>
      </c>
      <c r="BA321" s="43">
        <f t="shared" si="264"/>
        <v>0.208485805</v>
      </c>
      <c r="BB321" s="43">
        <f t="shared" si="264"/>
        <v>0.202404969</v>
      </c>
      <c r="BC321" s="43">
        <f t="shared" si="264"/>
        <v>0.1973448448</v>
      </c>
      <c r="BD321" s="43">
        <f t="shared" si="264"/>
        <v>0.1924112237</v>
      </c>
      <c r="BE321" s="43">
        <f t="shared" si="264"/>
        <v>0.1876009431</v>
      </c>
      <c r="BF321" s="43">
        <f t="shared" si="264"/>
        <v>0.1829109195</v>
      </c>
      <c r="BG321" s="43">
        <f t="shared" si="264"/>
        <v>0.1783381465</v>
      </c>
      <c r="BH321" s="43">
        <f t="shared" si="264"/>
        <v>0.1738796929</v>
      </c>
      <c r="BI321" s="43">
        <f t="shared" si="264"/>
        <v>0.1695327005</v>
      </c>
      <c r="BJ321" s="43">
        <f t="shared" si="264"/>
        <v>0.165294383</v>
      </c>
      <c r="BK321" s="43">
        <f t="shared" si="264"/>
        <v>0.1611620235</v>
      </c>
      <c r="BL321" s="43">
        <f t="shared" si="264"/>
        <v>0.1571329729</v>
      </c>
      <c r="BM321" s="43">
        <f t="shared" si="264"/>
        <v>0.1532046486</v>
      </c>
      <c r="BN321" s="43">
        <f t="shared" si="264"/>
        <v>0.1493745323</v>
      </c>
      <c r="BO321" s="43"/>
    </row>
    <row r="322" ht="14.25" customHeight="1">
      <c r="E322" s="50">
        <f t="shared" si="265"/>
        <v>3</v>
      </c>
      <c r="F322" s="50"/>
      <c r="G322" s="43"/>
      <c r="H322" s="43"/>
      <c r="I322" s="43">
        <f>+I$242*I$318</f>
        <v>1.05</v>
      </c>
      <c r="J322" s="43">
        <f t="shared" ref="J322:BN322" si="266">+I322*(1-J$319)</f>
        <v>1.00625</v>
      </c>
      <c r="K322" s="43">
        <f t="shared" si="266"/>
        <v>0.9643229167</v>
      </c>
      <c r="L322" s="43">
        <f t="shared" si="266"/>
        <v>0.9241427951</v>
      </c>
      <c r="M322" s="43">
        <f t="shared" si="266"/>
        <v>0.8856368453</v>
      </c>
      <c r="N322" s="43">
        <f t="shared" si="266"/>
        <v>0.8487353101</v>
      </c>
      <c r="O322" s="43">
        <f t="shared" si="266"/>
        <v>0.8133713389</v>
      </c>
      <c r="P322" s="43">
        <f t="shared" si="266"/>
        <v>0.7794808664</v>
      </c>
      <c r="Q322" s="43">
        <f t="shared" si="266"/>
        <v>0.747002497</v>
      </c>
      <c r="R322" s="43">
        <f t="shared" si="266"/>
        <v>0.7158773929</v>
      </c>
      <c r="S322" s="43">
        <f t="shared" si="266"/>
        <v>0.6890319907</v>
      </c>
      <c r="T322" s="43">
        <f t="shared" si="266"/>
        <v>0.6631932911</v>
      </c>
      <c r="U322" s="43">
        <f t="shared" si="266"/>
        <v>0.6383235426</v>
      </c>
      <c r="V322" s="43">
        <f t="shared" si="266"/>
        <v>0.6143864098</v>
      </c>
      <c r="W322" s="43">
        <f t="shared" si="266"/>
        <v>0.5913469194</v>
      </c>
      <c r="X322" s="43">
        <f t="shared" si="266"/>
        <v>0.5691714099</v>
      </c>
      <c r="Y322" s="43">
        <f t="shared" si="266"/>
        <v>0.5478274821</v>
      </c>
      <c r="Z322" s="43">
        <f t="shared" si="266"/>
        <v>0.5272839515</v>
      </c>
      <c r="AA322" s="43">
        <f t="shared" si="266"/>
        <v>0.5075108033</v>
      </c>
      <c r="AB322" s="43">
        <f t="shared" si="266"/>
        <v>0.4884791482</v>
      </c>
      <c r="AC322" s="43">
        <f t="shared" si="266"/>
        <v>0.4701611801</v>
      </c>
      <c r="AD322" s="43">
        <f t="shared" si="266"/>
        <v>0.4525301359</v>
      </c>
      <c r="AE322" s="43">
        <f t="shared" si="266"/>
        <v>0.437445798</v>
      </c>
      <c r="AF322" s="43">
        <f t="shared" si="266"/>
        <v>0.4228642714</v>
      </c>
      <c r="AG322" s="43">
        <f t="shared" si="266"/>
        <v>0.4087687957</v>
      </c>
      <c r="AH322" s="43">
        <f t="shared" si="266"/>
        <v>0.3951431692</v>
      </c>
      <c r="AI322" s="43">
        <f t="shared" si="266"/>
        <v>0.3819717302</v>
      </c>
      <c r="AJ322" s="43">
        <f t="shared" si="266"/>
        <v>0.3692393392</v>
      </c>
      <c r="AK322" s="43">
        <f t="shared" si="266"/>
        <v>0.3569313612</v>
      </c>
      <c r="AL322" s="43">
        <f t="shared" si="266"/>
        <v>0.3450336492</v>
      </c>
      <c r="AM322" s="43">
        <f t="shared" si="266"/>
        <v>0.3335325275</v>
      </c>
      <c r="AN322" s="43">
        <f t="shared" si="266"/>
        <v>0.3224147766</v>
      </c>
      <c r="AO322" s="43">
        <f t="shared" si="266"/>
        <v>0.3116676174</v>
      </c>
      <c r="AP322" s="43">
        <f t="shared" si="266"/>
        <v>0.3012786968</v>
      </c>
      <c r="AQ322" s="43">
        <f t="shared" si="266"/>
        <v>0.2924914015</v>
      </c>
      <c r="AR322" s="43">
        <f t="shared" si="266"/>
        <v>0.2839604023</v>
      </c>
      <c r="AS322" s="43">
        <f t="shared" si="266"/>
        <v>0.2756782239</v>
      </c>
      <c r="AT322" s="43">
        <f t="shared" si="266"/>
        <v>0.267637609</v>
      </c>
      <c r="AU322" s="43">
        <f t="shared" si="266"/>
        <v>0.2598315121</v>
      </c>
      <c r="AV322" s="43">
        <f t="shared" si="266"/>
        <v>0.252253093</v>
      </c>
      <c r="AW322" s="43">
        <f t="shared" si="266"/>
        <v>0.2448957111</v>
      </c>
      <c r="AX322" s="43">
        <f t="shared" si="266"/>
        <v>0.2377529195</v>
      </c>
      <c r="AY322" s="43">
        <f t="shared" si="266"/>
        <v>0.2308184594</v>
      </c>
      <c r="AZ322" s="43">
        <f t="shared" si="266"/>
        <v>0.2240862543</v>
      </c>
      <c r="BA322" s="43">
        <f t="shared" si="266"/>
        <v>0.2175504052</v>
      </c>
      <c r="BB322" s="43">
        <f t="shared" si="266"/>
        <v>0.2112051851</v>
      </c>
      <c r="BC322" s="43">
        <f t="shared" si="266"/>
        <v>0.2059250555</v>
      </c>
      <c r="BD322" s="43">
        <f t="shared" si="266"/>
        <v>0.2007769291</v>
      </c>
      <c r="BE322" s="43">
        <f t="shared" si="266"/>
        <v>0.1957575058</v>
      </c>
      <c r="BF322" s="43">
        <f t="shared" si="266"/>
        <v>0.1908635682</v>
      </c>
      <c r="BG322" s="43">
        <f t="shared" si="266"/>
        <v>0.186091979</v>
      </c>
      <c r="BH322" s="43">
        <f t="shared" si="266"/>
        <v>0.1814396795</v>
      </c>
      <c r="BI322" s="43">
        <f t="shared" si="266"/>
        <v>0.1769036875</v>
      </c>
      <c r="BJ322" s="43">
        <f t="shared" si="266"/>
        <v>0.1724810953</v>
      </c>
      <c r="BK322" s="43">
        <f t="shared" si="266"/>
        <v>0.168169068</v>
      </c>
      <c r="BL322" s="43">
        <f t="shared" si="266"/>
        <v>0.1639648413</v>
      </c>
      <c r="BM322" s="43">
        <f t="shared" si="266"/>
        <v>0.1598657202</v>
      </c>
      <c r="BN322" s="43">
        <f t="shared" si="266"/>
        <v>0.1558690772</v>
      </c>
      <c r="BO322" s="43"/>
      <c r="BP322" s="43"/>
    </row>
    <row r="323" ht="14.25" customHeight="1">
      <c r="E323" s="50">
        <f t="shared" si="265"/>
        <v>4</v>
      </c>
      <c r="F323" s="50"/>
      <c r="G323" s="43"/>
      <c r="H323" s="43"/>
      <c r="I323" s="43"/>
      <c r="J323" s="43">
        <f>+J$242*J$318</f>
        <v>1.05</v>
      </c>
      <c r="K323" s="43">
        <f t="shared" ref="K323:BN323" si="267">+J323*(1-K$319)</f>
        <v>1.00625</v>
      </c>
      <c r="L323" s="43">
        <f t="shared" si="267"/>
        <v>0.9643229167</v>
      </c>
      <c r="M323" s="43">
        <f t="shared" si="267"/>
        <v>0.9241427951</v>
      </c>
      <c r="N323" s="43">
        <f t="shared" si="267"/>
        <v>0.8856368453</v>
      </c>
      <c r="O323" s="43">
        <f t="shared" si="267"/>
        <v>0.8487353101</v>
      </c>
      <c r="P323" s="43">
        <f t="shared" si="267"/>
        <v>0.8133713389</v>
      </c>
      <c r="Q323" s="43">
        <f t="shared" si="267"/>
        <v>0.7794808664</v>
      </c>
      <c r="R323" s="43">
        <f t="shared" si="267"/>
        <v>0.747002497</v>
      </c>
      <c r="S323" s="43">
        <f t="shared" si="267"/>
        <v>0.7189899033</v>
      </c>
      <c r="T323" s="43">
        <f t="shared" si="267"/>
        <v>0.692027782</v>
      </c>
      <c r="U323" s="43">
        <f t="shared" si="267"/>
        <v>0.6660767401</v>
      </c>
      <c r="V323" s="43">
        <f t="shared" si="267"/>
        <v>0.6410988624</v>
      </c>
      <c r="W323" s="43">
        <f t="shared" si="267"/>
        <v>0.617057655</v>
      </c>
      <c r="X323" s="43">
        <f t="shared" si="267"/>
        <v>0.593917993</v>
      </c>
      <c r="Y323" s="43">
        <f t="shared" si="267"/>
        <v>0.5716460682</v>
      </c>
      <c r="Z323" s="43">
        <f t="shared" si="267"/>
        <v>0.5502093407</v>
      </c>
      <c r="AA323" s="43">
        <f t="shared" si="267"/>
        <v>0.5295764904</v>
      </c>
      <c r="AB323" s="43">
        <f t="shared" si="267"/>
        <v>0.509717372</v>
      </c>
      <c r="AC323" s="43">
        <f t="shared" si="267"/>
        <v>0.4906029706</v>
      </c>
      <c r="AD323" s="43">
        <f t="shared" si="267"/>
        <v>0.4722053592</v>
      </c>
      <c r="AE323" s="43">
        <f t="shared" si="267"/>
        <v>0.4564651805</v>
      </c>
      <c r="AF323" s="43">
        <f t="shared" si="267"/>
        <v>0.4412496745</v>
      </c>
      <c r="AG323" s="43">
        <f t="shared" si="267"/>
        <v>0.426541352</v>
      </c>
      <c r="AH323" s="43">
        <f t="shared" si="267"/>
        <v>0.412323307</v>
      </c>
      <c r="AI323" s="43">
        <f t="shared" si="267"/>
        <v>0.3985791967</v>
      </c>
      <c r="AJ323" s="43">
        <f t="shared" si="267"/>
        <v>0.3852932235</v>
      </c>
      <c r="AK323" s="43">
        <f t="shared" si="267"/>
        <v>0.3724501161</v>
      </c>
      <c r="AL323" s="43">
        <f t="shared" si="267"/>
        <v>0.3600351122</v>
      </c>
      <c r="AM323" s="43">
        <f t="shared" si="267"/>
        <v>0.3480339418</v>
      </c>
      <c r="AN323" s="43">
        <f t="shared" si="267"/>
        <v>0.3364328104</v>
      </c>
      <c r="AO323" s="43">
        <f t="shared" si="267"/>
        <v>0.3252183834</v>
      </c>
      <c r="AP323" s="43">
        <f t="shared" si="267"/>
        <v>0.3143777706</v>
      </c>
      <c r="AQ323" s="43">
        <f t="shared" si="267"/>
        <v>0.305208419</v>
      </c>
      <c r="AR323" s="43">
        <f t="shared" si="267"/>
        <v>0.2963065067</v>
      </c>
      <c r="AS323" s="43">
        <f t="shared" si="267"/>
        <v>0.2876642336</v>
      </c>
      <c r="AT323" s="43">
        <f t="shared" si="267"/>
        <v>0.2792740268</v>
      </c>
      <c r="AU323" s="43">
        <f t="shared" si="267"/>
        <v>0.2711285344</v>
      </c>
      <c r="AV323" s="43">
        <f t="shared" si="267"/>
        <v>0.2632206188</v>
      </c>
      <c r="AW323" s="43">
        <f t="shared" si="267"/>
        <v>0.2555433507</v>
      </c>
      <c r="AX323" s="43">
        <f t="shared" si="267"/>
        <v>0.248090003</v>
      </c>
      <c r="AY323" s="43">
        <f t="shared" si="267"/>
        <v>0.2408540446</v>
      </c>
      <c r="AZ323" s="43">
        <f t="shared" si="267"/>
        <v>0.2338291349</v>
      </c>
      <c r="BA323" s="43">
        <f t="shared" si="267"/>
        <v>0.2270091185</v>
      </c>
      <c r="BB323" s="43">
        <f t="shared" si="267"/>
        <v>0.2203880192</v>
      </c>
      <c r="BC323" s="43">
        <f t="shared" si="267"/>
        <v>0.2148783187</v>
      </c>
      <c r="BD323" s="43">
        <f t="shared" si="267"/>
        <v>0.2095063608</v>
      </c>
      <c r="BE323" s="43">
        <f t="shared" si="267"/>
        <v>0.2042687017</v>
      </c>
      <c r="BF323" s="43">
        <f t="shared" si="267"/>
        <v>0.1991619842</v>
      </c>
      <c r="BG323" s="43">
        <f t="shared" si="267"/>
        <v>0.1941829346</v>
      </c>
      <c r="BH323" s="43">
        <f t="shared" si="267"/>
        <v>0.1893283612</v>
      </c>
      <c r="BI323" s="43">
        <f t="shared" si="267"/>
        <v>0.1845951522</v>
      </c>
      <c r="BJ323" s="43">
        <f t="shared" si="267"/>
        <v>0.1799802734</v>
      </c>
      <c r="BK323" s="43">
        <f t="shared" si="267"/>
        <v>0.1754807666</v>
      </c>
      <c r="BL323" s="43">
        <f t="shared" si="267"/>
        <v>0.1710937474</v>
      </c>
      <c r="BM323" s="43">
        <f t="shared" si="267"/>
        <v>0.1668164037</v>
      </c>
      <c r="BN323" s="43">
        <f t="shared" si="267"/>
        <v>0.1626459936</v>
      </c>
      <c r="BO323" s="43"/>
      <c r="BP323" s="43"/>
      <c r="BQ323" s="43"/>
    </row>
    <row r="324" ht="14.25" customHeight="1">
      <c r="E324" s="50">
        <f t="shared" si="265"/>
        <v>5</v>
      </c>
      <c r="F324" s="50"/>
      <c r="G324" s="43"/>
      <c r="H324" s="43"/>
      <c r="I324" s="43"/>
      <c r="J324" s="43"/>
      <c r="K324" s="43">
        <f>+K$242*K$318</f>
        <v>2.1</v>
      </c>
      <c r="L324" s="43">
        <f t="shared" ref="L324:BN324" si="268">+K324*(1-L$319)</f>
        <v>2.0125</v>
      </c>
      <c r="M324" s="43">
        <f t="shared" si="268"/>
        <v>1.928645833</v>
      </c>
      <c r="N324" s="43">
        <f t="shared" si="268"/>
        <v>1.84828559</v>
      </c>
      <c r="O324" s="43">
        <f t="shared" si="268"/>
        <v>1.771273691</v>
      </c>
      <c r="P324" s="43">
        <f t="shared" si="268"/>
        <v>1.69747062</v>
      </c>
      <c r="Q324" s="43">
        <f t="shared" si="268"/>
        <v>1.626742678</v>
      </c>
      <c r="R324" s="43">
        <f t="shared" si="268"/>
        <v>1.558961733</v>
      </c>
      <c r="S324" s="43">
        <f t="shared" si="268"/>
        <v>1.500500668</v>
      </c>
      <c r="T324" s="43">
        <f t="shared" si="268"/>
        <v>1.444231893</v>
      </c>
      <c r="U324" s="43">
        <f t="shared" si="268"/>
        <v>1.390073197</v>
      </c>
      <c r="V324" s="43">
        <f t="shared" si="268"/>
        <v>1.337945452</v>
      </c>
      <c r="W324" s="43">
        <f t="shared" si="268"/>
        <v>1.287772497</v>
      </c>
      <c r="X324" s="43">
        <f t="shared" si="268"/>
        <v>1.239481029</v>
      </c>
      <c r="Y324" s="43">
        <f t="shared" si="268"/>
        <v>1.19300049</v>
      </c>
      <c r="Z324" s="43">
        <f t="shared" si="268"/>
        <v>1.148262972</v>
      </c>
      <c r="AA324" s="43">
        <f t="shared" si="268"/>
        <v>1.10520311</v>
      </c>
      <c r="AB324" s="43">
        <f t="shared" si="268"/>
        <v>1.063757994</v>
      </c>
      <c r="AC324" s="43">
        <f t="shared" si="268"/>
        <v>1.023867069</v>
      </c>
      <c r="AD324" s="43">
        <f t="shared" si="268"/>
        <v>0.9854720539</v>
      </c>
      <c r="AE324" s="43">
        <f t="shared" si="268"/>
        <v>0.9526229855</v>
      </c>
      <c r="AF324" s="43">
        <f t="shared" si="268"/>
        <v>0.9208688859</v>
      </c>
      <c r="AG324" s="43">
        <f t="shared" si="268"/>
        <v>0.8901732564</v>
      </c>
      <c r="AH324" s="43">
        <f t="shared" si="268"/>
        <v>0.8605008145</v>
      </c>
      <c r="AI324" s="43">
        <f t="shared" si="268"/>
        <v>0.8318174541</v>
      </c>
      <c r="AJ324" s="43">
        <f t="shared" si="268"/>
        <v>0.8040902056</v>
      </c>
      <c r="AK324" s="43">
        <f t="shared" si="268"/>
        <v>0.7772871987</v>
      </c>
      <c r="AL324" s="43">
        <f t="shared" si="268"/>
        <v>0.7513776254</v>
      </c>
      <c r="AM324" s="43">
        <f t="shared" si="268"/>
        <v>0.7263317046</v>
      </c>
      <c r="AN324" s="43">
        <f t="shared" si="268"/>
        <v>0.7021206478</v>
      </c>
      <c r="AO324" s="43">
        <f t="shared" si="268"/>
        <v>0.6787166262</v>
      </c>
      <c r="AP324" s="43">
        <f t="shared" si="268"/>
        <v>0.6560927386</v>
      </c>
      <c r="AQ324" s="43">
        <f t="shared" si="268"/>
        <v>0.6369567004</v>
      </c>
      <c r="AR324" s="43">
        <f t="shared" si="268"/>
        <v>0.6183787967</v>
      </c>
      <c r="AS324" s="43">
        <f t="shared" si="268"/>
        <v>0.6003427484</v>
      </c>
      <c r="AT324" s="43">
        <f t="shared" si="268"/>
        <v>0.5828327516</v>
      </c>
      <c r="AU324" s="43">
        <f t="shared" si="268"/>
        <v>0.565833463</v>
      </c>
      <c r="AV324" s="43">
        <f t="shared" si="268"/>
        <v>0.549329987</v>
      </c>
      <c r="AW324" s="43">
        <f t="shared" si="268"/>
        <v>0.5333078624</v>
      </c>
      <c r="AX324" s="43">
        <f t="shared" si="268"/>
        <v>0.5177530497</v>
      </c>
      <c r="AY324" s="43">
        <f t="shared" si="268"/>
        <v>0.5026519191</v>
      </c>
      <c r="AZ324" s="43">
        <f t="shared" si="268"/>
        <v>0.4879912381</v>
      </c>
      <c r="BA324" s="43">
        <f t="shared" si="268"/>
        <v>0.4737581604</v>
      </c>
      <c r="BB324" s="43">
        <f t="shared" si="268"/>
        <v>0.459940214</v>
      </c>
      <c r="BC324" s="43">
        <f t="shared" si="268"/>
        <v>0.4484417087</v>
      </c>
      <c r="BD324" s="43">
        <f t="shared" si="268"/>
        <v>0.437230666</v>
      </c>
      <c r="BE324" s="43">
        <f t="shared" si="268"/>
        <v>0.4262998993</v>
      </c>
      <c r="BF324" s="43">
        <f t="shared" si="268"/>
        <v>0.4156424018</v>
      </c>
      <c r="BG324" s="43">
        <f t="shared" si="268"/>
        <v>0.4052513418</v>
      </c>
      <c r="BH324" s="43">
        <f t="shared" si="268"/>
        <v>0.3951200582</v>
      </c>
      <c r="BI324" s="43">
        <f t="shared" si="268"/>
        <v>0.3852420568</v>
      </c>
      <c r="BJ324" s="43">
        <f t="shared" si="268"/>
        <v>0.3756110054</v>
      </c>
      <c r="BK324" s="43">
        <f t="shared" si="268"/>
        <v>0.3662207302</v>
      </c>
      <c r="BL324" s="43">
        <f t="shared" si="268"/>
        <v>0.357065212</v>
      </c>
      <c r="BM324" s="43">
        <f t="shared" si="268"/>
        <v>0.3481385817</v>
      </c>
      <c r="BN324" s="43">
        <f t="shared" si="268"/>
        <v>0.3394351171</v>
      </c>
      <c r="BO324" s="43"/>
      <c r="BP324" s="43"/>
      <c r="BQ324" s="43"/>
      <c r="BR324" s="43"/>
    </row>
    <row r="325" ht="14.25" customHeight="1">
      <c r="E325" s="50">
        <f t="shared" si="265"/>
        <v>6</v>
      </c>
      <c r="F325" s="50"/>
      <c r="G325" s="43"/>
      <c r="H325" s="43"/>
      <c r="I325" s="43"/>
      <c r="J325" s="43"/>
      <c r="K325" s="43"/>
      <c r="L325" s="43">
        <f>+L$242*L$318</f>
        <v>2.1</v>
      </c>
      <c r="M325" s="43">
        <f t="shared" ref="M325:BN325" si="269">+L325*(1-M$319)</f>
        <v>2.0125</v>
      </c>
      <c r="N325" s="43">
        <f t="shared" si="269"/>
        <v>1.928645833</v>
      </c>
      <c r="O325" s="43">
        <f t="shared" si="269"/>
        <v>1.84828559</v>
      </c>
      <c r="P325" s="43">
        <f t="shared" si="269"/>
        <v>1.771273691</v>
      </c>
      <c r="Q325" s="43">
        <f t="shared" si="269"/>
        <v>1.69747062</v>
      </c>
      <c r="R325" s="43">
        <f t="shared" si="269"/>
        <v>1.626742678</v>
      </c>
      <c r="S325" s="43">
        <f t="shared" si="269"/>
        <v>1.565739827</v>
      </c>
      <c r="T325" s="43">
        <f t="shared" si="269"/>
        <v>1.507024584</v>
      </c>
      <c r="U325" s="43">
        <f t="shared" si="269"/>
        <v>1.450511162</v>
      </c>
      <c r="V325" s="43">
        <f t="shared" si="269"/>
        <v>1.396116993</v>
      </c>
      <c r="W325" s="43">
        <f t="shared" si="269"/>
        <v>1.343762606</v>
      </c>
      <c r="X325" s="43">
        <f t="shared" si="269"/>
        <v>1.293371508</v>
      </c>
      <c r="Y325" s="43">
        <f t="shared" si="269"/>
        <v>1.244870077</v>
      </c>
      <c r="Z325" s="43">
        <f t="shared" si="269"/>
        <v>1.198187449</v>
      </c>
      <c r="AA325" s="43">
        <f t="shared" si="269"/>
        <v>1.15325542</v>
      </c>
      <c r="AB325" s="43">
        <f t="shared" si="269"/>
        <v>1.110008341</v>
      </c>
      <c r="AC325" s="43">
        <f t="shared" si="269"/>
        <v>1.068383029</v>
      </c>
      <c r="AD325" s="43">
        <f t="shared" si="269"/>
        <v>1.028318665</v>
      </c>
      <c r="AE325" s="43">
        <f t="shared" si="269"/>
        <v>0.9940413761</v>
      </c>
      <c r="AF325" s="43">
        <f t="shared" si="269"/>
        <v>0.9609066636</v>
      </c>
      <c r="AG325" s="43">
        <f t="shared" si="269"/>
        <v>0.9288764415</v>
      </c>
      <c r="AH325" s="43">
        <f t="shared" si="269"/>
        <v>0.8979138934</v>
      </c>
      <c r="AI325" s="43">
        <f t="shared" si="269"/>
        <v>0.8679834303</v>
      </c>
      <c r="AJ325" s="43">
        <f t="shared" si="269"/>
        <v>0.8390506493</v>
      </c>
      <c r="AK325" s="43">
        <f t="shared" si="269"/>
        <v>0.8110822943</v>
      </c>
      <c r="AL325" s="43">
        <f t="shared" si="269"/>
        <v>0.7840462178</v>
      </c>
      <c r="AM325" s="43">
        <f t="shared" si="269"/>
        <v>0.7579113439</v>
      </c>
      <c r="AN325" s="43">
        <f t="shared" si="269"/>
        <v>0.7326476325</v>
      </c>
      <c r="AO325" s="43">
        <f t="shared" si="269"/>
        <v>0.7082260447</v>
      </c>
      <c r="AP325" s="43">
        <f t="shared" si="269"/>
        <v>0.6846185099</v>
      </c>
      <c r="AQ325" s="43">
        <f t="shared" si="269"/>
        <v>0.66465047</v>
      </c>
      <c r="AR325" s="43">
        <f t="shared" si="269"/>
        <v>0.6452648313</v>
      </c>
      <c r="AS325" s="43">
        <f t="shared" si="269"/>
        <v>0.6264446071</v>
      </c>
      <c r="AT325" s="43">
        <f t="shared" si="269"/>
        <v>0.608173306</v>
      </c>
      <c r="AU325" s="43">
        <f t="shared" si="269"/>
        <v>0.5904349179</v>
      </c>
      <c r="AV325" s="43">
        <f t="shared" si="269"/>
        <v>0.5732138995</v>
      </c>
      <c r="AW325" s="43">
        <f t="shared" si="269"/>
        <v>0.5564951608</v>
      </c>
      <c r="AX325" s="43">
        <f t="shared" si="269"/>
        <v>0.5402640519</v>
      </c>
      <c r="AY325" s="43">
        <f t="shared" si="269"/>
        <v>0.5245063504</v>
      </c>
      <c r="AZ325" s="43">
        <f t="shared" si="269"/>
        <v>0.5092082485</v>
      </c>
      <c r="BA325" s="43">
        <f t="shared" si="269"/>
        <v>0.4943563412</v>
      </c>
      <c r="BB325" s="43">
        <f t="shared" si="269"/>
        <v>0.4799376146</v>
      </c>
      <c r="BC325" s="43">
        <f t="shared" si="269"/>
        <v>0.4679391743</v>
      </c>
      <c r="BD325" s="43">
        <f t="shared" si="269"/>
        <v>0.4562406949</v>
      </c>
      <c r="BE325" s="43">
        <f t="shared" si="269"/>
        <v>0.4448346775</v>
      </c>
      <c r="BF325" s="43">
        <f t="shared" si="269"/>
        <v>0.4337138106</v>
      </c>
      <c r="BG325" s="43">
        <f t="shared" si="269"/>
        <v>0.4228709653</v>
      </c>
      <c r="BH325" s="43">
        <f t="shared" si="269"/>
        <v>0.4122991912</v>
      </c>
      <c r="BI325" s="43">
        <f t="shared" si="269"/>
        <v>0.4019917114</v>
      </c>
      <c r="BJ325" s="43">
        <f t="shared" si="269"/>
        <v>0.3919419186</v>
      </c>
      <c r="BK325" s="43">
        <f t="shared" si="269"/>
        <v>0.3821433707</v>
      </c>
      <c r="BL325" s="43">
        <f t="shared" si="269"/>
        <v>0.3725897864</v>
      </c>
      <c r="BM325" s="43">
        <f t="shared" si="269"/>
        <v>0.3632750417</v>
      </c>
      <c r="BN325" s="43">
        <f t="shared" si="269"/>
        <v>0.3541931657</v>
      </c>
      <c r="BO325" s="43"/>
      <c r="BP325" s="43"/>
      <c r="BQ325" s="43"/>
      <c r="BR325" s="43"/>
      <c r="BS325" s="43"/>
    </row>
    <row r="326" ht="14.25" customHeight="1">
      <c r="E326" s="50">
        <f t="shared" si="265"/>
        <v>7</v>
      </c>
      <c r="F326" s="50"/>
      <c r="G326" s="43"/>
      <c r="H326" s="43"/>
      <c r="I326" s="43"/>
      <c r="J326" s="43"/>
      <c r="K326" s="43"/>
      <c r="L326" s="43"/>
      <c r="M326" s="43">
        <f>+M$242*M$318</f>
        <v>2.1</v>
      </c>
      <c r="N326" s="43">
        <f t="shared" ref="N326:BN326" si="270">+M326*(1-N$319)</f>
        <v>2.0125</v>
      </c>
      <c r="O326" s="43">
        <f t="shared" si="270"/>
        <v>1.928645833</v>
      </c>
      <c r="P326" s="43">
        <f t="shared" si="270"/>
        <v>1.84828559</v>
      </c>
      <c r="Q326" s="43">
        <f t="shared" si="270"/>
        <v>1.771273691</v>
      </c>
      <c r="R326" s="43">
        <f t="shared" si="270"/>
        <v>1.69747062</v>
      </c>
      <c r="S326" s="43">
        <f t="shared" si="270"/>
        <v>1.633815472</v>
      </c>
      <c r="T326" s="43">
        <f t="shared" si="270"/>
        <v>1.572547392</v>
      </c>
      <c r="U326" s="43">
        <f t="shared" si="270"/>
        <v>1.513576865</v>
      </c>
      <c r="V326" s="43">
        <f t="shared" si="270"/>
        <v>1.456817732</v>
      </c>
      <c r="W326" s="43">
        <f t="shared" si="270"/>
        <v>1.402187067</v>
      </c>
      <c r="X326" s="43">
        <f t="shared" si="270"/>
        <v>1.349605052</v>
      </c>
      <c r="Y326" s="43">
        <f t="shared" si="270"/>
        <v>1.298994863</v>
      </c>
      <c r="Z326" s="43">
        <f t="shared" si="270"/>
        <v>1.250282555</v>
      </c>
      <c r="AA326" s="43">
        <f t="shared" si="270"/>
        <v>1.20339696</v>
      </c>
      <c r="AB326" s="43">
        <f t="shared" si="270"/>
        <v>1.158269574</v>
      </c>
      <c r="AC326" s="43">
        <f t="shared" si="270"/>
        <v>1.114834465</v>
      </c>
      <c r="AD326" s="43">
        <f t="shared" si="270"/>
        <v>1.073028172</v>
      </c>
      <c r="AE326" s="43">
        <f t="shared" si="270"/>
        <v>1.037260566</v>
      </c>
      <c r="AF326" s="43">
        <f t="shared" si="270"/>
        <v>1.002685214</v>
      </c>
      <c r="AG326" s="43">
        <f t="shared" si="270"/>
        <v>0.9692623737</v>
      </c>
      <c r="AH326" s="43">
        <f t="shared" si="270"/>
        <v>0.9369536279</v>
      </c>
      <c r="AI326" s="43">
        <f t="shared" si="270"/>
        <v>0.9057218403</v>
      </c>
      <c r="AJ326" s="43">
        <f t="shared" si="270"/>
        <v>0.8755311123</v>
      </c>
      <c r="AK326" s="43">
        <f t="shared" si="270"/>
        <v>0.8463467419</v>
      </c>
      <c r="AL326" s="43">
        <f t="shared" si="270"/>
        <v>0.8181351838</v>
      </c>
      <c r="AM326" s="43">
        <f t="shared" si="270"/>
        <v>0.790864011</v>
      </c>
      <c r="AN326" s="43">
        <f t="shared" si="270"/>
        <v>0.7645018773</v>
      </c>
      <c r="AO326" s="43">
        <f t="shared" si="270"/>
        <v>0.7390184814</v>
      </c>
      <c r="AP326" s="43">
        <f t="shared" si="270"/>
        <v>0.7143845321</v>
      </c>
      <c r="AQ326" s="43">
        <f t="shared" si="270"/>
        <v>0.6935483165</v>
      </c>
      <c r="AR326" s="43">
        <f t="shared" si="270"/>
        <v>0.673319824</v>
      </c>
      <c r="AS326" s="43">
        <f t="shared" si="270"/>
        <v>0.6536813291</v>
      </c>
      <c r="AT326" s="43">
        <f t="shared" si="270"/>
        <v>0.6346156237</v>
      </c>
      <c r="AU326" s="43">
        <f t="shared" si="270"/>
        <v>0.6161060013</v>
      </c>
      <c r="AV326" s="43">
        <f t="shared" si="270"/>
        <v>0.5981362429</v>
      </c>
      <c r="AW326" s="43">
        <f t="shared" si="270"/>
        <v>0.5806906025</v>
      </c>
      <c r="AX326" s="43">
        <f t="shared" si="270"/>
        <v>0.5637537933</v>
      </c>
      <c r="AY326" s="43">
        <f t="shared" si="270"/>
        <v>0.5473109743</v>
      </c>
      <c r="AZ326" s="43">
        <f t="shared" si="270"/>
        <v>0.5313477376</v>
      </c>
      <c r="BA326" s="43">
        <f t="shared" si="270"/>
        <v>0.5158500952</v>
      </c>
      <c r="BB326" s="43">
        <f t="shared" si="270"/>
        <v>0.5008044674</v>
      </c>
      <c r="BC326" s="43">
        <f t="shared" si="270"/>
        <v>0.4882843558</v>
      </c>
      <c r="BD326" s="43">
        <f t="shared" si="270"/>
        <v>0.4760772469</v>
      </c>
      <c r="BE326" s="43">
        <f t="shared" si="270"/>
        <v>0.4641753157</v>
      </c>
      <c r="BF326" s="43">
        <f t="shared" si="270"/>
        <v>0.4525709328</v>
      </c>
      <c r="BG326" s="43">
        <f t="shared" si="270"/>
        <v>0.4412566595</v>
      </c>
      <c r="BH326" s="43">
        <f t="shared" si="270"/>
        <v>0.430225243</v>
      </c>
      <c r="BI326" s="43">
        <f t="shared" si="270"/>
        <v>0.4194696119</v>
      </c>
      <c r="BJ326" s="43">
        <f t="shared" si="270"/>
        <v>0.4089828716</v>
      </c>
      <c r="BK326" s="43">
        <f t="shared" si="270"/>
        <v>0.3987582998</v>
      </c>
      <c r="BL326" s="43">
        <f t="shared" si="270"/>
        <v>0.3887893423</v>
      </c>
      <c r="BM326" s="43">
        <f t="shared" si="270"/>
        <v>0.3790696088</v>
      </c>
      <c r="BN326" s="43">
        <f t="shared" si="270"/>
        <v>0.3695928686</v>
      </c>
      <c r="BO326" s="43"/>
      <c r="BP326" s="43"/>
      <c r="BQ326" s="43"/>
      <c r="BR326" s="43"/>
      <c r="BS326" s="43"/>
      <c r="BT326" s="43"/>
    </row>
    <row r="327" ht="14.25" customHeight="1">
      <c r="E327" s="50">
        <f t="shared" si="265"/>
        <v>8</v>
      </c>
      <c r="F327" s="50"/>
      <c r="G327" s="43"/>
      <c r="H327" s="43"/>
      <c r="I327" s="43"/>
      <c r="J327" s="43"/>
      <c r="K327" s="43"/>
      <c r="L327" s="43"/>
      <c r="M327" s="43"/>
      <c r="N327" s="43">
        <f>+N$242*N$318</f>
        <v>3.15</v>
      </c>
      <c r="O327" s="43">
        <f t="shared" ref="O327:BN327" si="271">+N327*(1-O$319)</f>
        <v>3.01875</v>
      </c>
      <c r="P327" s="43">
        <f t="shared" si="271"/>
        <v>2.89296875</v>
      </c>
      <c r="Q327" s="43">
        <f t="shared" si="271"/>
        <v>2.772428385</v>
      </c>
      <c r="R327" s="43">
        <f t="shared" si="271"/>
        <v>2.656910536</v>
      </c>
      <c r="S327" s="43">
        <f t="shared" si="271"/>
        <v>2.557276391</v>
      </c>
      <c r="T327" s="43">
        <f t="shared" si="271"/>
        <v>2.461378526</v>
      </c>
      <c r="U327" s="43">
        <f t="shared" si="271"/>
        <v>2.369076832</v>
      </c>
      <c r="V327" s="43">
        <f t="shared" si="271"/>
        <v>2.28023645</v>
      </c>
      <c r="W327" s="43">
        <f t="shared" si="271"/>
        <v>2.194727583</v>
      </c>
      <c r="X327" s="43">
        <f t="shared" si="271"/>
        <v>2.112425299</v>
      </c>
      <c r="Y327" s="43">
        <f t="shared" si="271"/>
        <v>2.03320935</v>
      </c>
      <c r="Z327" s="43">
        <f t="shared" si="271"/>
        <v>1.956964</v>
      </c>
      <c r="AA327" s="43">
        <f t="shared" si="271"/>
        <v>1.88357785</v>
      </c>
      <c r="AB327" s="43">
        <f t="shared" si="271"/>
        <v>1.81294368</v>
      </c>
      <c r="AC327" s="43">
        <f t="shared" si="271"/>
        <v>1.744958292</v>
      </c>
      <c r="AD327" s="43">
        <f t="shared" si="271"/>
        <v>1.679522356</v>
      </c>
      <c r="AE327" s="43">
        <f t="shared" si="271"/>
        <v>1.623538278</v>
      </c>
      <c r="AF327" s="43">
        <f t="shared" si="271"/>
        <v>1.569420335</v>
      </c>
      <c r="AG327" s="43">
        <f t="shared" si="271"/>
        <v>1.517106324</v>
      </c>
      <c r="AH327" s="43">
        <f t="shared" si="271"/>
        <v>1.466536113</v>
      </c>
      <c r="AI327" s="43">
        <f t="shared" si="271"/>
        <v>1.417651576</v>
      </c>
      <c r="AJ327" s="43">
        <f t="shared" si="271"/>
        <v>1.370396524</v>
      </c>
      <c r="AK327" s="43">
        <f t="shared" si="271"/>
        <v>1.32471664</v>
      </c>
      <c r="AL327" s="43">
        <f t="shared" si="271"/>
        <v>1.280559418</v>
      </c>
      <c r="AM327" s="43">
        <f t="shared" si="271"/>
        <v>1.237874104</v>
      </c>
      <c r="AN327" s="43">
        <f t="shared" si="271"/>
        <v>1.196611634</v>
      </c>
      <c r="AO327" s="43">
        <f t="shared" si="271"/>
        <v>1.15672458</v>
      </c>
      <c r="AP327" s="43">
        <f t="shared" si="271"/>
        <v>1.118167094</v>
      </c>
      <c r="AQ327" s="43">
        <f t="shared" si="271"/>
        <v>1.085553887</v>
      </c>
      <c r="AR327" s="43">
        <f t="shared" si="271"/>
        <v>1.053891898</v>
      </c>
      <c r="AS327" s="43">
        <f t="shared" si="271"/>
        <v>1.023153385</v>
      </c>
      <c r="AT327" s="43">
        <f t="shared" si="271"/>
        <v>0.993311411</v>
      </c>
      <c r="AU327" s="43">
        <f t="shared" si="271"/>
        <v>0.9643398281</v>
      </c>
      <c r="AV327" s="43">
        <f t="shared" si="271"/>
        <v>0.9362132498</v>
      </c>
      <c r="AW327" s="43">
        <f t="shared" si="271"/>
        <v>0.90890703</v>
      </c>
      <c r="AX327" s="43">
        <f t="shared" si="271"/>
        <v>0.8823972417</v>
      </c>
      <c r="AY327" s="43">
        <f t="shared" si="271"/>
        <v>0.8566606554</v>
      </c>
      <c r="AZ327" s="43">
        <f t="shared" si="271"/>
        <v>0.8316747197</v>
      </c>
      <c r="BA327" s="43">
        <f t="shared" si="271"/>
        <v>0.8074175403</v>
      </c>
      <c r="BB327" s="43">
        <f t="shared" si="271"/>
        <v>0.7838678621</v>
      </c>
      <c r="BC327" s="43">
        <f t="shared" si="271"/>
        <v>0.7642711655</v>
      </c>
      <c r="BD327" s="43">
        <f t="shared" si="271"/>
        <v>0.7451643864</v>
      </c>
      <c r="BE327" s="43">
        <f t="shared" si="271"/>
        <v>0.7265352767</v>
      </c>
      <c r="BF327" s="43">
        <f t="shared" si="271"/>
        <v>0.7083718948</v>
      </c>
      <c r="BG327" s="43">
        <f t="shared" si="271"/>
        <v>0.6906625974</v>
      </c>
      <c r="BH327" s="43">
        <f t="shared" si="271"/>
        <v>0.6733960325</v>
      </c>
      <c r="BI327" s="43">
        <f t="shared" si="271"/>
        <v>0.6565611317</v>
      </c>
      <c r="BJ327" s="43">
        <f t="shared" si="271"/>
        <v>0.6401471034</v>
      </c>
      <c r="BK327" s="43">
        <f t="shared" si="271"/>
        <v>0.6241434258</v>
      </c>
      <c r="BL327" s="43">
        <f t="shared" si="271"/>
        <v>0.6085398402</v>
      </c>
      <c r="BM327" s="43">
        <f t="shared" si="271"/>
        <v>0.5933263442</v>
      </c>
      <c r="BN327" s="43">
        <f t="shared" si="271"/>
        <v>0.5784931856</v>
      </c>
      <c r="BO327" s="43"/>
      <c r="BP327" s="43"/>
      <c r="BQ327" s="43"/>
      <c r="BR327" s="43"/>
      <c r="BS327" s="43"/>
      <c r="BT327" s="43"/>
      <c r="BU327" s="43"/>
    </row>
    <row r="328" ht="14.25" customHeight="1">
      <c r="E328" s="50">
        <f t="shared" si="265"/>
        <v>9</v>
      </c>
      <c r="F328" s="50"/>
      <c r="G328" s="43"/>
      <c r="H328" s="43"/>
      <c r="I328" s="43"/>
      <c r="J328" s="43"/>
      <c r="K328" s="43"/>
      <c r="L328" s="43"/>
      <c r="M328" s="43"/>
      <c r="N328" s="43"/>
      <c r="O328" s="43">
        <f>+O$242*O$318</f>
        <v>3.15</v>
      </c>
      <c r="P328" s="43">
        <f t="shared" ref="P328:BN328" si="272">+O328*(1-P$319)</f>
        <v>3.01875</v>
      </c>
      <c r="Q328" s="43">
        <f t="shared" si="272"/>
        <v>2.89296875</v>
      </c>
      <c r="R328" s="43">
        <f t="shared" si="272"/>
        <v>2.772428385</v>
      </c>
      <c r="S328" s="43">
        <f t="shared" si="272"/>
        <v>2.668462321</v>
      </c>
      <c r="T328" s="43">
        <f t="shared" si="272"/>
        <v>2.568394984</v>
      </c>
      <c r="U328" s="43">
        <f t="shared" si="272"/>
        <v>2.472080172</v>
      </c>
      <c r="V328" s="43">
        <f t="shared" si="272"/>
        <v>2.379377166</v>
      </c>
      <c r="W328" s="43">
        <f t="shared" si="272"/>
        <v>2.290150522</v>
      </c>
      <c r="X328" s="43">
        <f t="shared" si="272"/>
        <v>2.204269877</v>
      </c>
      <c r="Y328" s="43">
        <f t="shared" si="272"/>
        <v>2.121609757</v>
      </c>
      <c r="Z328" s="43">
        <f t="shared" si="272"/>
        <v>2.042049391</v>
      </c>
      <c r="AA328" s="43">
        <f t="shared" si="272"/>
        <v>1.965472539</v>
      </c>
      <c r="AB328" s="43">
        <f t="shared" si="272"/>
        <v>1.891767319</v>
      </c>
      <c r="AC328" s="43">
        <f t="shared" si="272"/>
        <v>1.820826044</v>
      </c>
      <c r="AD328" s="43">
        <f t="shared" si="272"/>
        <v>1.752545068</v>
      </c>
      <c r="AE328" s="43">
        <f t="shared" si="272"/>
        <v>1.694126899</v>
      </c>
      <c r="AF328" s="43">
        <f t="shared" si="272"/>
        <v>1.637656002</v>
      </c>
      <c r="AG328" s="43">
        <f t="shared" si="272"/>
        <v>1.583067469</v>
      </c>
      <c r="AH328" s="43">
        <f t="shared" si="272"/>
        <v>1.530298553</v>
      </c>
      <c r="AI328" s="43">
        <f t="shared" si="272"/>
        <v>1.479288601</v>
      </c>
      <c r="AJ328" s="43">
        <f t="shared" si="272"/>
        <v>1.429978981</v>
      </c>
      <c r="AK328" s="43">
        <f t="shared" si="272"/>
        <v>1.382313015</v>
      </c>
      <c r="AL328" s="43">
        <f t="shared" si="272"/>
        <v>1.336235915</v>
      </c>
      <c r="AM328" s="43">
        <f t="shared" si="272"/>
        <v>1.291694717</v>
      </c>
      <c r="AN328" s="43">
        <f t="shared" si="272"/>
        <v>1.248638227</v>
      </c>
      <c r="AO328" s="43">
        <f t="shared" si="272"/>
        <v>1.207016953</v>
      </c>
      <c r="AP328" s="43">
        <f t="shared" si="272"/>
        <v>1.166783054</v>
      </c>
      <c r="AQ328" s="43">
        <f t="shared" si="272"/>
        <v>1.132751882</v>
      </c>
      <c r="AR328" s="43">
        <f t="shared" si="272"/>
        <v>1.099713285</v>
      </c>
      <c r="AS328" s="43">
        <f t="shared" si="272"/>
        <v>1.067638314</v>
      </c>
      <c r="AT328" s="43">
        <f t="shared" si="272"/>
        <v>1.036498864</v>
      </c>
      <c r="AU328" s="43">
        <f t="shared" si="272"/>
        <v>1.006267647</v>
      </c>
      <c r="AV328" s="43">
        <f t="shared" si="272"/>
        <v>0.9769181737</v>
      </c>
      <c r="AW328" s="43">
        <f t="shared" si="272"/>
        <v>0.948424727</v>
      </c>
      <c r="AX328" s="43">
        <f t="shared" si="272"/>
        <v>0.9207623391</v>
      </c>
      <c r="AY328" s="43">
        <f t="shared" si="272"/>
        <v>0.8939067709</v>
      </c>
      <c r="AZ328" s="43">
        <f t="shared" si="272"/>
        <v>0.8678344901</v>
      </c>
      <c r="BA328" s="43">
        <f t="shared" si="272"/>
        <v>0.8425226508</v>
      </c>
      <c r="BB328" s="43">
        <f t="shared" si="272"/>
        <v>0.8179490735</v>
      </c>
      <c r="BC328" s="43">
        <f t="shared" si="272"/>
        <v>0.7975003466</v>
      </c>
      <c r="BD328" s="43">
        <f t="shared" si="272"/>
        <v>0.777562838</v>
      </c>
      <c r="BE328" s="43">
        <f t="shared" si="272"/>
        <v>0.758123767</v>
      </c>
      <c r="BF328" s="43">
        <f t="shared" si="272"/>
        <v>0.7391706728</v>
      </c>
      <c r="BG328" s="43">
        <f t="shared" si="272"/>
        <v>0.720691406</v>
      </c>
      <c r="BH328" s="43">
        <f t="shared" si="272"/>
        <v>0.7026741209</v>
      </c>
      <c r="BI328" s="43">
        <f t="shared" si="272"/>
        <v>0.6851072679</v>
      </c>
      <c r="BJ328" s="43">
        <f t="shared" si="272"/>
        <v>0.6679795862</v>
      </c>
      <c r="BK328" s="43">
        <f t="shared" si="272"/>
        <v>0.6512800965</v>
      </c>
      <c r="BL328" s="43">
        <f t="shared" si="272"/>
        <v>0.6349980941</v>
      </c>
      <c r="BM328" s="43">
        <f t="shared" si="272"/>
        <v>0.6191231417</v>
      </c>
      <c r="BN328" s="43">
        <f t="shared" si="272"/>
        <v>0.6036450632</v>
      </c>
      <c r="BO328" s="43"/>
      <c r="BP328" s="43"/>
      <c r="BQ328" s="43"/>
      <c r="BR328" s="43"/>
      <c r="BS328" s="43"/>
      <c r="BT328" s="43"/>
      <c r="BU328" s="43"/>
      <c r="BV328" s="43"/>
    </row>
    <row r="329" ht="14.25" customHeight="1">
      <c r="E329" s="50">
        <f t="shared" si="265"/>
        <v>10</v>
      </c>
      <c r="F329" s="50"/>
      <c r="G329" s="43"/>
      <c r="H329" s="43"/>
      <c r="I329" s="43"/>
      <c r="J329" s="43"/>
      <c r="K329" s="43"/>
      <c r="L329" s="43"/>
      <c r="M329" s="43"/>
      <c r="N329" s="43"/>
      <c r="O329" s="43"/>
      <c r="P329" s="43">
        <f>+P$242*P$318</f>
        <v>3.15</v>
      </c>
      <c r="Q329" s="43">
        <f t="shared" ref="Q329:BN329" si="273">+P329*(1-Q$319)</f>
        <v>3.01875</v>
      </c>
      <c r="R329" s="43">
        <f t="shared" si="273"/>
        <v>2.89296875</v>
      </c>
      <c r="S329" s="43">
        <f t="shared" si="273"/>
        <v>2.784482422</v>
      </c>
      <c r="T329" s="43">
        <f t="shared" si="273"/>
        <v>2.680064331</v>
      </c>
      <c r="U329" s="43">
        <f t="shared" si="273"/>
        <v>2.579561919</v>
      </c>
      <c r="V329" s="43">
        <f t="shared" si="273"/>
        <v>2.482828347</v>
      </c>
      <c r="W329" s="43">
        <f t="shared" si="273"/>
        <v>2.389722284</v>
      </c>
      <c r="X329" s="43">
        <f t="shared" si="273"/>
        <v>2.300107698</v>
      </c>
      <c r="Y329" s="43">
        <f t="shared" si="273"/>
        <v>2.213853659</v>
      </c>
      <c r="Z329" s="43">
        <f t="shared" si="273"/>
        <v>2.130834147</v>
      </c>
      <c r="AA329" s="43">
        <f t="shared" si="273"/>
        <v>2.050927867</v>
      </c>
      <c r="AB329" s="43">
        <f t="shared" si="273"/>
        <v>1.974018072</v>
      </c>
      <c r="AC329" s="43">
        <f t="shared" si="273"/>
        <v>1.899992394</v>
      </c>
      <c r="AD329" s="43">
        <f t="shared" si="273"/>
        <v>1.828742679</v>
      </c>
      <c r="AE329" s="43">
        <f t="shared" si="273"/>
        <v>1.76778459</v>
      </c>
      <c r="AF329" s="43">
        <f t="shared" si="273"/>
        <v>1.708858437</v>
      </c>
      <c r="AG329" s="43">
        <f t="shared" si="273"/>
        <v>1.651896489</v>
      </c>
      <c r="AH329" s="43">
        <f t="shared" si="273"/>
        <v>1.596833273</v>
      </c>
      <c r="AI329" s="43">
        <f t="shared" si="273"/>
        <v>1.543605497</v>
      </c>
      <c r="AJ329" s="43">
        <f t="shared" si="273"/>
        <v>1.49215198</v>
      </c>
      <c r="AK329" s="43">
        <f t="shared" si="273"/>
        <v>1.442413581</v>
      </c>
      <c r="AL329" s="43">
        <f t="shared" si="273"/>
        <v>1.394333128</v>
      </c>
      <c r="AM329" s="43">
        <f t="shared" si="273"/>
        <v>1.347855357</v>
      </c>
      <c r="AN329" s="43">
        <f t="shared" si="273"/>
        <v>1.302926845</v>
      </c>
      <c r="AO329" s="43">
        <f t="shared" si="273"/>
        <v>1.259495951</v>
      </c>
      <c r="AP329" s="43">
        <f t="shared" si="273"/>
        <v>1.217512752</v>
      </c>
      <c r="AQ329" s="43">
        <f t="shared" si="273"/>
        <v>1.182001964</v>
      </c>
      <c r="AR329" s="43">
        <f t="shared" si="273"/>
        <v>1.147526906</v>
      </c>
      <c r="AS329" s="43">
        <f t="shared" si="273"/>
        <v>1.114057372</v>
      </c>
      <c r="AT329" s="43">
        <f t="shared" si="273"/>
        <v>1.081564032</v>
      </c>
      <c r="AU329" s="43">
        <f t="shared" si="273"/>
        <v>1.050018414</v>
      </c>
      <c r="AV329" s="43">
        <f t="shared" si="273"/>
        <v>1.019392877</v>
      </c>
      <c r="AW329" s="43">
        <f t="shared" si="273"/>
        <v>0.9896605847</v>
      </c>
      <c r="AX329" s="43">
        <f t="shared" si="273"/>
        <v>0.9607954843</v>
      </c>
      <c r="AY329" s="43">
        <f t="shared" si="273"/>
        <v>0.9327722827</v>
      </c>
      <c r="AZ329" s="43">
        <f t="shared" si="273"/>
        <v>0.9055664244</v>
      </c>
      <c r="BA329" s="43">
        <f t="shared" si="273"/>
        <v>0.8791540704</v>
      </c>
      <c r="BB329" s="43">
        <f t="shared" si="273"/>
        <v>0.8535120767</v>
      </c>
      <c r="BC329" s="43">
        <f t="shared" si="273"/>
        <v>0.8321742748</v>
      </c>
      <c r="BD329" s="43">
        <f t="shared" si="273"/>
        <v>0.8113699179</v>
      </c>
      <c r="BE329" s="43">
        <f t="shared" si="273"/>
        <v>0.7910856699</v>
      </c>
      <c r="BF329" s="43">
        <f t="shared" si="273"/>
        <v>0.7713085282</v>
      </c>
      <c r="BG329" s="43">
        <f t="shared" si="273"/>
        <v>0.752025815</v>
      </c>
      <c r="BH329" s="43">
        <f t="shared" si="273"/>
        <v>0.7332251696</v>
      </c>
      <c r="BI329" s="43">
        <f t="shared" si="273"/>
        <v>0.7148945404</v>
      </c>
      <c r="BJ329" s="43">
        <f t="shared" si="273"/>
        <v>0.6970221769</v>
      </c>
      <c r="BK329" s="43">
        <f t="shared" si="273"/>
        <v>0.6795966224</v>
      </c>
      <c r="BL329" s="43">
        <f t="shared" si="273"/>
        <v>0.6626067069</v>
      </c>
      <c r="BM329" s="43">
        <f t="shared" si="273"/>
        <v>0.6460415392</v>
      </c>
      <c r="BN329" s="43">
        <f t="shared" si="273"/>
        <v>0.6298905007</v>
      </c>
      <c r="BO329" s="43"/>
      <c r="BP329" s="43"/>
      <c r="BQ329" s="43"/>
      <c r="BR329" s="43"/>
      <c r="BS329" s="43"/>
      <c r="BT329" s="43"/>
      <c r="BU329" s="43"/>
      <c r="BV329" s="43"/>
      <c r="BW329" s="43"/>
    </row>
    <row r="330" ht="14.25" customHeight="1">
      <c r="E330" s="50">
        <f t="shared" si="265"/>
        <v>11</v>
      </c>
      <c r="F330" s="50"/>
      <c r="G330" s="43"/>
      <c r="H330" s="43"/>
      <c r="I330" s="43"/>
      <c r="J330" s="43"/>
      <c r="K330" s="43"/>
      <c r="L330" s="43"/>
      <c r="M330" s="43"/>
      <c r="N330" s="43"/>
      <c r="O330" s="43"/>
      <c r="P330" s="43"/>
      <c r="Q330" s="43">
        <f>+Q$242*Q$318</f>
        <v>4.2</v>
      </c>
      <c r="R330" s="43">
        <f t="shared" ref="R330:BN330" si="274">+Q330*(1-R$319)</f>
        <v>4.025</v>
      </c>
      <c r="S330" s="43">
        <f t="shared" si="274"/>
        <v>3.8740625</v>
      </c>
      <c r="T330" s="43">
        <f t="shared" si="274"/>
        <v>3.728785156</v>
      </c>
      <c r="U330" s="43">
        <f t="shared" si="274"/>
        <v>3.588955713</v>
      </c>
      <c r="V330" s="43">
        <f t="shared" si="274"/>
        <v>3.454369874</v>
      </c>
      <c r="W330" s="43">
        <f t="shared" si="274"/>
        <v>3.324831003</v>
      </c>
      <c r="X330" s="43">
        <f t="shared" si="274"/>
        <v>3.200149841</v>
      </c>
      <c r="Y330" s="43">
        <f t="shared" si="274"/>
        <v>3.080144222</v>
      </c>
      <c r="Z330" s="43">
        <f t="shared" si="274"/>
        <v>2.964638813</v>
      </c>
      <c r="AA330" s="43">
        <f t="shared" si="274"/>
        <v>2.853464858</v>
      </c>
      <c r="AB330" s="43">
        <f t="shared" si="274"/>
        <v>2.746459926</v>
      </c>
      <c r="AC330" s="43">
        <f t="shared" si="274"/>
        <v>2.643467679</v>
      </c>
      <c r="AD330" s="43">
        <f t="shared" si="274"/>
        <v>2.544337641</v>
      </c>
      <c r="AE330" s="43">
        <f t="shared" si="274"/>
        <v>2.459526386</v>
      </c>
      <c r="AF330" s="43">
        <f t="shared" si="274"/>
        <v>2.377542173</v>
      </c>
      <c r="AG330" s="43">
        <f t="shared" si="274"/>
        <v>2.298290767</v>
      </c>
      <c r="AH330" s="43">
        <f t="shared" si="274"/>
        <v>2.221681075</v>
      </c>
      <c r="AI330" s="43">
        <f t="shared" si="274"/>
        <v>2.147625039</v>
      </c>
      <c r="AJ330" s="43">
        <f t="shared" si="274"/>
        <v>2.076037538</v>
      </c>
      <c r="AK330" s="43">
        <f t="shared" si="274"/>
        <v>2.006836287</v>
      </c>
      <c r="AL330" s="43">
        <f t="shared" si="274"/>
        <v>1.939941744</v>
      </c>
      <c r="AM330" s="43">
        <f t="shared" si="274"/>
        <v>1.875277019</v>
      </c>
      <c r="AN330" s="43">
        <f t="shared" si="274"/>
        <v>1.812767785</v>
      </c>
      <c r="AO330" s="43">
        <f t="shared" si="274"/>
        <v>1.752342192</v>
      </c>
      <c r="AP330" s="43">
        <f t="shared" si="274"/>
        <v>1.693930786</v>
      </c>
      <c r="AQ330" s="43">
        <f t="shared" si="274"/>
        <v>1.644524471</v>
      </c>
      <c r="AR330" s="43">
        <f t="shared" si="274"/>
        <v>1.596559174</v>
      </c>
      <c r="AS330" s="43">
        <f t="shared" si="274"/>
        <v>1.549992865</v>
      </c>
      <c r="AT330" s="43">
        <f t="shared" si="274"/>
        <v>1.50478474</v>
      </c>
      <c r="AU330" s="43">
        <f t="shared" si="274"/>
        <v>1.460895185</v>
      </c>
      <c r="AV330" s="43">
        <f t="shared" si="274"/>
        <v>1.418285742</v>
      </c>
      <c r="AW330" s="43">
        <f t="shared" si="274"/>
        <v>1.376919074</v>
      </c>
      <c r="AX330" s="43">
        <f t="shared" si="274"/>
        <v>1.336758935</v>
      </c>
      <c r="AY330" s="43">
        <f t="shared" si="274"/>
        <v>1.297770132</v>
      </c>
      <c r="AZ330" s="43">
        <f t="shared" si="274"/>
        <v>1.259918504</v>
      </c>
      <c r="BA330" s="43">
        <f t="shared" si="274"/>
        <v>1.223170881</v>
      </c>
      <c r="BB330" s="43">
        <f t="shared" si="274"/>
        <v>1.187495063</v>
      </c>
      <c r="BC330" s="43">
        <f t="shared" si="274"/>
        <v>1.157807687</v>
      </c>
      <c r="BD330" s="43">
        <f t="shared" si="274"/>
        <v>1.128862494</v>
      </c>
      <c r="BE330" s="43">
        <f t="shared" si="274"/>
        <v>1.100640932</v>
      </c>
      <c r="BF330" s="43">
        <f t="shared" si="274"/>
        <v>1.073124909</v>
      </c>
      <c r="BG330" s="43">
        <f t="shared" si="274"/>
        <v>1.046296786</v>
      </c>
      <c r="BH330" s="43">
        <f t="shared" si="274"/>
        <v>1.020139366</v>
      </c>
      <c r="BI330" s="43">
        <f t="shared" si="274"/>
        <v>0.9946358823</v>
      </c>
      <c r="BJ330" s="43">
        <f t="shared" si="274"/>
        <v>0.9697699852</v>
      </c>
      <c r="BK330" s="43">
        <f t="shared" si="274"/>
        <v>0.9455257356</v>
      </c>
      <c r="BL330" s="43">
        <f t="shared" si="274"/>
        <v>0.9218875922</v>
      </c>
      <c r="BM330" s="43">
        <f t="shared" si="274"/>
        <v>0.8988404024</v>
      </c>
      <c r="BN330" s="43">
        <f t="shared" si="274"/>
        <v>0.8763693923</v>
      </c>
      <c r="BO330" s="43"/>
      <c r="BP330" s="43"/>
      <c r="BQ330" s="43"/>
      <c r="BR330" s="43"/>
      <c r="BS330" s="43"/>
      <c r="BT330" s="43"/>
      <c r="BU330" s="43"/>
      <c r="BV330" s="43"/>
      <c r="BW330" s="43"/>
      <c r="BX330" s="43"/>
    </row>
    <row r="331" ht="14.25" customHeight="1">
      <c r="E331" s="50">
        <f t="shared" si="265"/>
        <v>12</v>
      </c>
      <c r="F331" s="50"/>
      <c r="G331" s="43"/>
      <c r="H331" s="43"/>
      <c r="I331" s="43"/>
      <c r="J331" s="43"/>
      <c r="K331" s="43"/>
      <c r="L331" s="43"/>
      <c r="M331" s="43"/>
      <c r="N331" s="43"/>
      <c r="O331" s="43"/>
      <c r="P331" s="43"/>
      <c r="Q331" s="43"/>
      <c r="R331" s="43">
        <f>+R$242*R$318</f>
        <v>4.2</v>
      </c>
      <c r="S331" s="43">
        <f t="shared" ref="S331:BN331" si="275">+R331*(1-S$319)</f>
        <v>4.0425</v>
      </c>
      <c r="T331" s="43">
        <f t="shared" si="275"/>
        <v>3.89090625</v>
      </c>
      <c r="U331" s="43">
        <f t="shared" si="275"/>
        <v>3.744997266</v>
      </c>
      <c r="V331" s="43">
        <f t="shared" si="275"/>
        <v>3.604559868</v>
      </c>
      <c r="W331" s="43">
        <f t="shared" si="275"/>
        <v>3.469388873</v>
      </c>
      <c r="X331" s="43">
        <f t="shared" si="275"/>
        <v>3.33928679</v>
      </c>
      <c r="Y331" s="43">
        <f t="shared" si="275"/>
        <v>3.214063536</v>
      </c>
      <c r="Z331" s="43">
        <f t="shared" si="275"/>
        <v>3.093536153</v>
      </c>
      <c r="AA331" s="43">
        <f t="shared" si="275"/>
        <v>2.977528547</v>
      </c>
      <c r="AB331" s="43">
        <f t="shared" si="275"/>
        <v>2.865871227</v>
      </c>
      <c r="AC331" s="43">
        <f t="shared" si="275"/>
        <v>2.758401056</v>
      </c>
      <c r="AD331" s="43">
        <f t="shared" si="275"/>
        <v>2.654961016</v>
      </c>
      <c r="AE331" s="43">
        <f t="shared" si="275"/>
        <v>2.566462316</v>
      </c>
      <c r="AF331" s="43">
        <f t="shared" si="275"/>
        <v>2.480913572</v>
      </c>
      <c r="AG331" s="43">
        <f t="shared" si="275"/>
        <v>2.398216453</v>
      </c>
      <c r="AH331" s="43">
        <f t="shared" si="275"/>
        <v>2.318275904</v>
      </c>
      <c r="AI331" s="43">
        <f t="shared" si="275"/>
        <v>2.241000041</v>
      </c>
      <c r="AJ331" s="43">
        <f t="shared" si="275"/>
        <v>2.16630004</v>
      </c>
      <c r="AK331" s="43">
        <f t="shared" si="275"/>
        <v>2.094090038</v>
      </c>
      <c r="AL331" s="43">
        <f t="shared" si="275"/>
        <v>2.024287037</v>
      </c>
      <c r="AM331" s="43">
        <f t="shared" si="275"/>
        <v>1.956810802</v>
      </c>
      <c r="AN331" s="43">
        <f t="shared" si="275"/>
        <v>1.891583776</v>
      </c>
      <c r="AO331" s="43">
        <f t="shared" si="275"/>
        <v>1.828530983</v>
      </c>
      <c r="AP331" s="43">
        <f t="shared" si="275"/>
        <v>1.76757995</v>
      </c>
      <c r="AQ331" s="43">
        <f t="shared" si="275"/>
        <v>1.716025535</v>
      </c>
      <c r="AR331" s="43">
        <f t="shared" si="275"/>
        <v>1.66597479</v>
      </c>
      <c r="AS331" s="43">
        <f t="shared" si="275"/>
        <v>1.617383859</v>
      </c>
      <c r="AT331" s="43">
        <f t="shared" si="275"/>
        <v>1.570210163</v>
      </c>
      <c r="AU331" s="43">
        <f t="shared" si="275"/>
        <v>1.524412367</v>
      </c>
      <c r="AV331" s="43">
        <f t="shared" si="275"/>
        <v>1.479950339</v>
      </c>
      <c r="AW331" s="43">
        <f t="shared" si="275"/>
        <v>1.436785121</v>
      </c>
      <c r="AX331" s="43">
        <f t="shared" si="275"/>
        <v>1.394878888</v>
      </c>
      <c r="AY331" s="43">
        <f t="shared" si="275"/>
        <v>1.354194921</v>
      </c>
      <c r="AZ331" s="43">
        <f t="shared" si="275"/>
        <v>1.314697569</v>
      </c>
      <c r="BA331" s="43">
        <f t="shared" si="275"/>
        <v>1.276352223</v>
      </c>
      <c r="BB331" s="43">
        <f t="shared" si="275"/>
        <v>1.239125283</v>
      </c>
      <c r="BC331" s="43">
        <f t="shared" si="275"/>
        <v>1.208147151</v>
      </c>
      <c r="BD331" s="43">
        <f t="shared" si="275"/>
        <v>1.177943472</v>
      </c>
      <c r="BE331" s="43">
        <f t="shared" si="275"/>
        <v>1.148494886</v>
      </c>
      <c r="BF331" s="43">
        <f t="shared" si="275"/>
        <v>1.119782514</v>
      </c>
      <c r="BG331" s="43">
        <f t="shared" si="275"/>
        <v>1.091787951</v>
      </c>
      <c r="BH331" s="43">
        <f t="shared" si="275"/>
        <v>1.064493252</v>
      </c>
      <c r="BI331" s="43">
        <f t="shared" si="275"/>
        <v>1.037880921</v>
      </c>
      <c r="BJ331" s="43">
        <f t="shared" si="275"/>
        <v>1.011933898</v>
      </c>
      <c r="BK331" s="43">
        <f t="shared" si="275"/>
        <v>0.9866355502</v>
      </c>
      <c r="BL331" s="43">
        <f t="shared" si="275"/>
        <v>0.9619696614</v>
      </c>
      <c r="BM331" s="43">
        <f t="shared" si="275"/>
        <v>0.9379204199</v>
      </c>
      <c r="BN331" s="43">
        <f t="shared" si="275"/>
        <v>0.9144724094</v>
      </c>
      <c r="BO331" s="43"/>
      <c r="BP331" s="43"/>
      <c r="BQ331" s="43"/>
      <c r="BR331" s="43"/>
      <c r="BS331" s="43"/>
      <c r="BT331" s="43"/>
      <c r="BU331" s="43"/>
      <c r="BV331" s="43"/>
      <c r="BW331" s="43"/>
      <c r="BX331" s="43"/>
      <c r="BY331" s="43"/>
    </row>
    <row r="332" ht="14.25" customHeight="1">
      <c r="E332" s="50">
        <f t="shared" si="265"/>
        <v>13</v>
      </c>
      <c r="F332" s="50"/>
      <c r="G332" s="43"/>
      <c r="H332" s="43"/>
      <c r="I332" s="43"/>
      <c r="J332" s="43"/>
      <c r="K332" s="43"/>
      <c r="L332" s="43"/>
      <c r="M332" s="43"/>
      <c r="N332" s="43"/>
      <c r="O332" s="43"/>
      <c r="P332" s="43"/>
      <c r="Q332" s="43"/>
      <c r="R332" s="43"/>
      <c r="S332" s="43">
        <f>+S$242*S$318</f>
        <v>5.25</v>
      </c>
      <c r="T332" s="43">
        <f t="shared" ref="T332:BN332" si="276">+S332*(1-T$319)</f>
        <v>5.053125</v>
      </c>
      <c r="U332" s="43">
        <f t="shared" si="276"/>
        <v>4.863632813</v>
      </c>
      <c r="V332" s="43">
        <f t="shared" si="276"/>
        <v>4.681246582</v>
      </c>
      <c r="W332" s="43">
        <f t="shared" si="276"/>
        <v>4.505699835</v>
      </c>
      <c r="X332" s="43">
        <f t="shared" si="276"/>
        <v>4.336736091</v>
      </c>
      <c r="Y332" s="43">
        <f t="shared" si="276"/>
        <v>4.174108488</v>
      </c>
      <c r="Z332" s="43">
        <f t="shared" si="276"/>
        <v>4.01757942</v>
      </c>
      <c r="AA332" s="43">
        <f t="shared" si="276"/>
        <v>3.866920191</v>
      </c>
      <c r="AB332" s="43">
        <f t="shared" si="276"/>
        <v>3.721910684</v>
      </c>
      <c r="AC332" s="43">
        <f t="shared" si="276"/>
        <v>3.582339034</v>
      </c>
      <c r="AD332" s="43">
        <f t="shared" si="276"/>
        <v>3.44800132</v>
      </c>
      <c r="AE332" s="43">
        <f t="shared" si="276"/>
        <v>3.333067942</v>
      </c>
      <c r="AF332" s="43">
        <f t="shared" si="276"/>
        <v>3.221965678</v>
      </c>
      <c r="AG332" s="43">
        <f t="shared" si="276"/>
        <v>3.114566822</v>
      </c>
      <c r="AH332" s="43">
        <f t="shared" si="276"/>
        <v>3.010747928</v>
      </c>
      <c r="AI332" s="43">
        <f t="shared" si="276"/>
        <v>2.910389664</v>
      </c>
      <c r="AJ332" s="43">
        <f t="shared" si="276"/>
        <v>2.813376675</v>
      </c>
      <c r="AK332" s="43">
        <f t="shared" si="276"/>
        <v>2.719597452</v>
      </c>
      <c r="AL332" s="43">
        <f t="shared" si="276"/>
        <v>2.628944204</v>
      </c>
      <c r="AM332" s="43">
        <f t="shared" si="276"/>
        <v>2.54131273</v>
      </c>
      <c r="AN332" s="43">
        <f t="shared" si="276"/>
        <v>2.456602306</v>
      </c>
      <c r="AO332" s="43">
        <f t="shared" si="276"/>
        <v>2.374715562</v>
      </c>
      <c r="AP332" s="43">
        <f t="shared" si="276"/>
        <v>2.295558377</v>
      </c>
      <c r="AQ332" s="43">
        <f t="shared" si="276"/>
        <v>2.228604591</v>
      </c>
      <c r="AR332" s="43">
        <f t="shared" si="276"/>
        <v>2.163603624</v>
      </c>
      <c r="AS332" s="43">
        <f t="shared" si="276"/>
        <v>2.100498518</v>
      </c>
      <c r="AT332" s="43">
        <f t="shared" si="276"/>
        <v>2.039233978</v>
      </c>
      <c r="AU332" s="43">
        <f t="shared" si="276"/>
        <v>1.97975632</v>
      </c>
      <c r="AV332" s="43">
        <f t="shared" si="276"/>
        <v>1.922013428</v>
      </c>
      <c r="AW332" s="43">
        <f t="shared" si="276"/>
        <v>1.865954703</v>
      </c>
      <c r="AX332" s="43">
        <f t="shared" si="276"/>
        <v>1.811531024</v>
      </c>
      <c r="AY332" s="43">
        <f t="shared" si="276"/>
        <v>1.758694702</v>
      </c>
      <c r="AZ332" s="43">
        <f t="shared" si="276"/>
        <v>1.70739944</v>
      </c>
      <c r="BA332" s="43">
        <f t="shared" si="276"/>
        <v>1.65760029</v>
      </c>
      <c r="BB332" s="43">
        <f t="shared" si="276"/>
        <v>1.609253615</v>
      </c>
      <c r="BC332" s="43">
        <f t="shared" si="276"/>
        <v>1.569022274</v>
      </c>
      <c r="BD332" s="43">
        <f t="shared" si="276"/>
        <v>1.529796717</v>
      </c>
      <c r="BE332" s="43">
        <f t="shared" si="276"/>
        <v>1.4915518</v>
      </c>
      <c r="BF332" s="43">
        <f t="shared" si="276"/>
        <v>1.454263005</v>
      </c>
      <c r="BG332" s="43">
        <f t="shared" si="276"/>
        <v>1.417906429</v>
      </c>
      <c r="BH332" s="43">
        <f t="shared" si="276"/>
        <v>1.382458769</v>
      </c>
      <c r="BI332" s="43">
        <f t="shared" si="276"/>
        <v>1.347897299</v>
      </c>
      <c r="BJ332" s="43">
        <f t="shared" si="276"/>
        <v>1.314199867</v>
      </c>
      <c r="BK332" s="43">
        <f t="shared" si="276"/>
        <v>1.28134487</v>
      </c>
      <c r="BL332" s="43">
        <f t="shared" si="276"/>
        <v>1.249311249</v>
      </c>
      <c r="BM332" s="43">
        <f t="shared" si="276"/>
        <v>1.218078467</v>
      </c>
      <c r="BN332" s="43">
        <f t="shared" si="276"/>
        <v>1.187626506</v>
      </c>
      <c r="BO332" s="43"/>
      <c r="BP332" s="43"/>
      <c r="BQ332" s="43"/>
      <c r="BR332" s="43"/>
      <c r="BS332" s="43"/>
      <c r="BT332" s="43"/>
      <c r="BU332" s="43"/>
      <c r="BV332" s="43"/>
      <c r="BW332" s="43"/>
      <c r="BX332" s="43"/>
      <c r="BY332" s="43"/>
      <c r="BZ332" s="43"/>
    </row>
    <row r="333" ht="14.25" customHeight="1">
      <c r="E333" s="50">
        <f t="shared" si="265"/>
        <v>14</v>
      </c>
      <c r="F333" s="50"/>
      <c r="G333" s="43"/>
      <c r="H333" s="43"/>
      <c r="I333" s="43"/>
      <c r="J333" s="43"/>
      <c r="K333" s="43"/>
      <c r="L333" s="43"/>
      <c r="M333" s="43"/>
      <c r="N333" s="43"/>
      <c r="O333" s="43"/>
      <c r="P333" s="43"/>
      <c r="Q333" s="43"/>
      <c r="R333" s="43"/>
      <c r="S333" s="43"/>
      <c r="T333" s="43">
        <f>+T$242*T$318</f>
        <v>5.25</v>
      </c>
      <c r="U333" s="43">
        <f t="shared" ref="U333:BN333" si="277">+T333*(1-U$319)</f>
        <v>5.053125</v>
      </c>
      <c r="V333" s="43">
        <f t="shared" si="277"/>
        <v>4.863632813</v>
      </c>
      <c r="W333" s="43">
        <f t="shared" si="277"/>
        <v>4.681246582</v>
      </c>
      <c r="X333" s="43">
        <f t="shared" si="277"/>
        <v>4.505699835</v>
      </c>
      <c r="Y333" s="43">
        <f t="shared" si="277"/>
        <v>4.336736091</v>
      </c>
      <c r="Z333" s="43">
        <f t="shared" si="277"/>
        <v>4.174108488</v>
      </c>
      <c r="AA333" s="43">
        <f t="shared" si="277"/>
        <v>4.01757942</v>
      </c>
      <c r="AB333" s="43">
        <f t="shared" si="277"/>
        <v>3.866920191</v>
      </c>
      <c r="AC333" s="43">
        <f t="shared" si="277"/>
        <v>3.721910684</v>
      </c>
      <c r="AD333" s="43">
        <f t="shared" si="277"/>
        <v>3.582339034</v>
      </c>
      <c r="AE333" s="43">
        <f t="shared" si="277"/>
        <v>3.462927732</v>
      </c>
      <c r="AF333" s="43">
        <f t="shared" si="277"/>
        <v>3.347496808</v>
      </c>
      <c r="AG333" s="43">
        <f t="shared" si="277"/>
        <v>3.235913581</v>
      </c>
      <c r="AH333" s="43">
        <f t="shared" si="277"/>
        <v>3.128049795</v>
      </c>
      <c r="AI333" s="43">
        <f t="shared" si="277"/>
        <v>3.023781469</v>
      </c>
      <c r="AJ333" s="43">
        <f t="shared" si="277"/>
        <v>2.922988753</v>
      </c>
      <c r="AK333" s="43">
        <f t="shared" si="277"/>
        <v>2.825555795</v>
      </c>
      <c r="AL333" s="43">
        <f t="shared" si="277"/>
        <v>2.731370601</v>
      </c>
      <c r="AM333" s="43">
        <f t="shared" si="277"/>
        <v>2.640324915</v>
      </c>
      <c r="AN333" s="43">
        <f t="shared" si="277"/>
        <v>2.552314084</v>
      </c>
      <c r="AO333" s="43">
        <f t="shared" si="277"/>
        <v>2.467236948</v>
      </c>
      <c r="AP333" s="43">
        <f t="shared" si="277"/>
        <v>2.384995716</v>
      </c>
      <c r="AQ333" s="43">
        <f t="shared" si="277"/>
        <v>2.315433341</v>
      </c>
      <c r="AR333" s="43">
        <f t="shared" si="277"/>
        <v>2.247899869</v>
      </c>
      <c r="AS333" s="43">
        <f t="shared" si="277"/>
        <v>2.182336123</v>
      </c>
      <c r="AT333" s="43">
        <f t="shared" si="277"/>
        <v>2.118684652</v>
      </c>
      <c r="AU333" s="43">
        <f t="shared" si="277"/>
        <v>2.056889683</v>
      </c>
      <c r="AV333" s="43">
        <f t="shared" si="277"/>
        <v>1.996897068</v>
      </c>
      <c r="AW333" s="43">
        <f t="shared" si="277"/>
        <v>1.938654237</v>
      </c>
      <c r="AX333" s="43">
        <f t="shared" si="277"/>
        <v>1.882110155</v>
      </c>
      <c r="AY333" s="43">
        <f t="shared" si="277"/>
        <v>1.827215275</v>
      </c>
      <c r="AZ333" s="43">
        <f t="shared" si="277"/>
        <v>1.773921496</v>
      </c>
      <c r="BA333" s="43">
        <f t="shared" si="277"/>
        <v>1.722182119</v>
      </c>
      <c r="BB333" s="43">
        <f t="shared" si="277"/>
        <v>1.671951807</v>
      </c>
      <c r="BC333" s="43">
        <f t="shared" si="277"/>
        <v>1.630153012</v>
      </c>
      <c r="BD333" s="43">
        <f t="shared" si="277"/>
        <v>1.589399187</v>
      </c>
      <c r="BE333" s="43">
        <f t="shared" si="277"/>
        <v>1.549664207</v>
      </c>
      <c r="BF333" s="43">
        <f t="shared" si="277"/>
        <v>1.510922602</v>
      </c>
      <c r="BG333" s="43">
        <f t="shared" si="277"/>
        <v>1.473149537</v>
      </c>
      <c r="BH333" s="43">
        <f t="shared" si="277"/>
        <v>1.436320799</v>
      </c>
      <c r="BI333" s="43">
        <f t="shared" si="277"/>
        <v>1.400412779</v>
      </c>
      <c r="BJ333" s="43">
        <f t="shared" si="277"/>
        <v>1.365402459</v>
      </c>
      <c r="BK333" s="43">
        <f t="shared" si="277"/>
        <v>1.331267398</v>
      </c>
      <c r="BL333" s="43">
        <f t="shared" si="277"/>
        <v>1.297985713</v>
      </c>
      <c r="BM333" s="43">
        <f t="shared" si="277"/>
        <v>1.26553607</v>
      </c>
      <c r="BN333" s="43">
        <f t="shared" si="277"/>
        <v>1.233897668</v>
      </c>
      <c r="BO333" s="43"/>
      <c r="BP333" s="43"/>
      <c r="BQ333" s="43"/>
      <c r="BR333" s="43"/>
      <c r="BS333" s="43"/>
      <c r="BT333" s="43"/>
      <c r="BU333" s="43"/>
      <c r="BV333" s="43"/>
      <c r="BW333" s="43"/>
      <c r="BX333" s="43"/>
      <c r="BY333" s="43"/>
      <c r="BZ333" s="43"/>
      <c r="CA333" s="43"/>
    </row>
    <row r="334" ht="14.25" customHeight="1">
      <c r="E334" s="50">
        <f t="shared" si="265"/>
        <v>15</v>
      </c>
      <c r="F334" s="50"/>
      <c r="G334" s="43"/>
      <c r="H334" s="43"/>
      <c r="I334" s="43"/>
      <c r="J334" s="43"/>
      <c r="K334" s="43"/>
      <c r="L334" s="43"/>
      <c r="M334" s="43"/>
      <c r="N334" s="43"/>
      <c r="O334" s="43"/>
      <c r="P334" s="43"/>
      <c r="Q334" s="43"/>
      <c r="R334" s="43"/>
      <c r="S334" s="43"/>
      <c r="T334" s="43"/>
      <c r="U334" s="43">
        <f>+U$242*U$318</f>
        <v>6.3</v>
      </c>
      <c r="V334" s="43">
        <f t="shared" ref="V334:BN334" si="278">+U334*(1-V$319)</f>
        <v>6.06375</v>
      </c>
      <c r="W334" s="43">
        <f t="shared" si="278"/>
        <v>5.836359375</v>
      </c>
      <c r="X334" s="43">
        <f t="shared" si="278"/>
        <v>5.617495898</v>
      </c>
      <c r="Y334" s="43">
        <f t="shared" si="278"/>
        <v>5.406839802</v>
      </c>
      <c r="Z334" s="43">
        <f t="shared" si="278"/>
        <v>5.20408331</v>
      </c>
      <c r="AA334" s="43">
        <f t="shared" si="278"/>
        <v>5.008930186</v>
      </c>
      <c r="AB334" s="43">
        <f t="shared" si="278"/>
        <v>4.821095304</v>
      </c>
      <c r="AC334" s="43">
        <f t="shared" si="278"/>
        <v>4.64030423</v>
      </c>
      <c r="AD334" s="43">
        <f t="shared" si="278"/>
        <v>4.466292821</v>
      </c>
      <c r="AE334" s="43">
        <f t="shared" si="278"/>
        <v>4.317416394</v>
      </c>
      <c r="AF334" s="43">
        <f t="shared" si="278"/>
        <v>4.173502514</v>
      </c>
      <c r="AG334" s="43">
        <f t="shared" si="278"/>
        <v>4.034385763</v>
      </c>
      <c r="AH334" s="43">
        <f t="shared" si="278"/>
        <v>3.899906238</v>
      </c>
      <c r="AI334" s="43">
        <f t="shared" si="278"/>
        <v>3.769909363</v>
      </c>
      <c r="AJ334" s="43">
        <f t="shared" si="278"/>
        <v>3.644245718</v>
      </c>
      <c r="AK334" s="43">
        <f t="shared" si="278"/>
        <v>3.522770861</v>
      </c>
      <c r="AL334" s="43">
        <f t="shared" si="278"/>
        <v>3.405345165</v>
      </c>
      <c r="AM334" s="43">
        <f t="shared" si="278"/>
        <v>3.29183366</v>
      </c>
      <c r="AN334" s="43">
        <f t="shared" si="278"/>
        <v>3.182105871</v>
      </c>
      <c r="AO334" s="43">
        <f t="shared" si="278"/>
        <v>3.076035675</v>
      </c>
      <c r="AP334" s="43">
        <f t="shared" si="278"/>
        <v>2.973501153</v>
      </c>
      <c r="AQ334" s="43">
        <f t="shared" si="278"/>
        <v>2.886774036</v>
      </c>
      <c r="AR334" s="43">
        <f t="shared" si="278"/>
        <v>2.80257646</v>
      </c>
      <c r="AS334" s="43">
        <f t="shared" si="278"/>
        <v>2.720834647</v>
      </c>
      <c r="AT334" s="43">
        <f t="shared" si="278"/>
        <v>2.641476969</v>
      </c>
      <c r="AU334" s="43">
        <f t="shared" si="278"/>
        <v>2.564433891</v>
      </c>
      <c r="AV334" s="43">
        <f t="shared" si="278"/>
        <v>2.489637903</v>
      </c>
      <c r="AW334" s="43">
        <f t="shared" si="278"/>
        <v>2.417023464</v>
      </c>
      <c r="AX334" s="43">
        <f t="shared" si="278"/>
        <v>2.346526946</v>
      </c>
      <c r="AY334" s="43">
        <f t="shared" si="278"/>
        <v>2.278086577</v>
      </c>
      <c r="AZ334" s="43">
        <f t="shared" si="278"/>
        <v>2.211642385</v>
      </c>
      <c r="BA334" s="43">
        <f t="shared" si="278"/>
        <v>2.147136149</v>
      </c>
      <c r="BB334" s="43">
        <f t="shared" si="278"/>
        <v>2.084511344</v>
      </c>
      <c r="BC334" s="43">
        <f t="shared" si="278"/>
        <v>2.032398561</v>
      </c>
      <c r="BD334" s="43">
        <f t="shared" si="278"/>
        <v>1.981588597</v>
      </c>
      <c r="BE334" s="43">
        <f t="shared" si="278"/>
        <v>1.932048882</v>
      </c>
      <c r="BF334" s="43">
        <f t="shared" si="278"/>
        <v>1.88374766</v>
      </c>
      <c r="BG334" s="43">
        <f t="shared" si="278"/>
        <v>1.836653968</v>
      </c>
      <c r="BH334" s="43">
        <f t="shared" si="278"/>
        <v>1.790737619</v>
      </c>
      <c r="BI334" s="43">
        <f t="shared" si="278"/>
        <v>1.745969179</v>
      </c>
      <c r="BJ334" s="43">
        <f t="shared" si="278"/>
        <v>1.702319949</v>
      </c>
      <c r="BK334" s="43">
        <f t="shared" si="278"/>
        <v>1.65976195</v>
      </c>
      <c r="BL334" s="43">
        <f t="shared" si="278"/>
        <v>1.618267902</v>
      </c>
      <c r="BM334" s="43">
        <f t="shared" si="278"/>
        <v>1.577811204</v>
      </c>
      <c r="BN334" s="43">
        <f t="shared" si="278"/>
        <v>1.538365924</v>
      </c>
      <c r="BO334" s="43"/>
      <c r="BP334" s="43"/>
      <c r="BQ334" s="43"/>
      <c r="BR334" s="43"/>
      <c r="BS334" s="43"/>
      <c r="BT334" s="43"/>
      <c r="BU334" s="43"/>
      <c r="BV334" s="43"/>
      <c r="BW334" s="43"/>
      <c r="BX334" s="43"/>
      <c r="BY334" s="43"/>
      <c r="BZ334" s="43"/>
      <c r="CA334" s="43"/>
      <c r="CB334" s="43"/>
    </row>
    <row r="335" ht="14.25" customHeight="1">
      <c r="E335" s="50">
        <f t="shared" si="265"/>
        <v>16</v>
      </c>
      <c r="F335" s="50"/>
      <c r="G335" s="43"/>
      <c r="H335" s="43"/>
      <c r="I335" s="43"/>
      <c r="J335" s="43"/>
      <c r="K335" s="43"/>
      <c r="L335" s="43"/>
      <c r="M335" s="43"/>
      <c r="N335" s="43"/>
      <c r="O335" s="43"/>
      <c r="P335" s="43"/>
      <c r="Q335" s="43"/>
      <c r="R335" s="43"/>
      <c r="S335" s="43"/>
      <c r="T335" s="43"/>
      <c r="U335" s="43"/>
      <c r="V335" s="43">
        <f>+V$242*V$318</f>
        <v>6.3</v>
      </c>
      <c r="W335" s="43">
        <f t="shared" ref="W335:BN335" si="279">+V335*(1-W$319)</f>
        <v>6.06375</v>
      </c>
      <c r="X335" s="43">
        <f t="shared" si="279"/>
        <v>5.836359375</v>
      </c>
      <c r="Y335" s="43">
        <f t="shared" si="279"/>
        <v>5.617495898</v>
      </c>
      <c r="Z335" s="43">
        <f t="shared" si="279"/>
        <v>5.406839802</v>
      </c>
      <c r="AA335" s="43">
        <f t="shared" si="279"/>
        <v>5.20408331</v>
      </c>
      <c r="AB335" s="43">
        <f t="shared" si="279"/>
        <v>5.008930186</v>
      </c>
      <c r="AC335" s="43">
        <f t="shared" si="279"/>
        <v>4.821095304</v>
      </c>
      <c r="AD335" s="43">
        <f t="shared" si="279"/>
        <v>4.64030423</v>
      </c>
      <c r="AE335" s="43">
        <f t="shared" si="279"/>
        <v>4.485627422</v>
      </c>
      <c r="AF335" s="43">
        <f t="shared" si="279"/>
        <v>4.336106508</v>
      </c>
      <c r="AG335" s="43">
        <f t="shared" si="279"/>
        <v>4.191569624</v>
      </c>
      <c r="AH335" s="43">
        <f t="shared" si="279"/>
        <v>4.051850637</v>
      </c>
      <c r="AI335" s="43">
        <f t="shared" si="279"/>
        <v>3.916788949</v>
      </c>
      <c r="AJ335" s="43">
        <f t="shared" si="279"/>
        <v>3.786229317</v>
      </c>
      <c r="AK335" s="43">
        <f t="shared" si="279"/>
        <v>3.660021673</v>
      </c>
      <c r="AL335" s="43">
        <f t="shared" si="279"/>
        <v>3.538020951</v>
      </c>
      <c r="AM335" s="43">
        <f t="shared" si="279"/>
        <v>3.420086919</v>
      </c>
      <c r="AN335" s="43">
        <f t="shared" si="279"/>
        <v>3.306084022</v>
      </c>
      <c r="AO335" s="43">
        <f t="shared" si="279"/>
        <v>3.195881221</v>
      </c>
      <c r="AP335" s="43">
        <f t="shared" si="279"/>
        <v>3.089351847</v>
      </c>
      <c r="AQ335" s="43">
        <f t="shared" si="279"/>
        <v>2.999245752</v>
      </c>
      <c r="AR335" s="43">
        <f t="shared" si="279"/>
        <v>2.911767751</v>
      </c>
      <c r="AS335" s="43">
        <f t="shared" si="279"/>
        <v>2.826841191</v>
      </c>
      <c r="AT335" s="43">
        <f t="shared" si="279"/>
        <v>2.744391656</v>
      </c>
      <c r="AU335" s="43">
        <f t="shared" si="279"/>
        <v>2.6643469</v>
      </c>
      <c r="AV335" s="43">
        <f t="shared" si="279"/>
        <v>2.586636782</v>
      </c>
      <c r="AW335" s="43">
        <f t="shared" si="279"/>
        <v>2.511193209</v>
      </c>
      <c r="AX335" s="43">
        <f t="shared" si="279"/>
        <v>2.437950074</v>
      </c>
      <c r="AY335" s="43">
        <f t="shared" si="279"/>
        <v>2.366843197</v>
      </c>
      <c r="AZ335" s="43">
        <f t="shared" si="279"/>
        <v>2.29781027</v>
      </c>
      <c r="BA335" s="43">
        <f t="shared" si="279"/>
        <v>2.230790804</v>
      </c>
      <c r="BB335" s="43">
        <f t="shared" si="279"/>
        <v>2.165726072</v>
      </c>
      <c r="BC335" s="43">
        <f t="shared" si="279"/>
        <v>2.11158292</v>
      </c>
      <c r="BD335" s="43">
        <f t="shared" si="279"/>
        <v>2.058793347</v>
      </c>
      <c r="BE335" s="43">
        <f t="shared" si="279"/>
        <v>2.007323514</v>
      </c>
      <c r="BF335" s="43">
        <f t="shared" si="279"/>
        <v>1.957140426</v>
      </c>
      <c r="BG335" s="43">
        <f t="shared" si="279"/>
        <v>1.908211915</v>
      </c>
      <c r="BH335" s="43">
        <f t="shared" si="279"/>
        <v>1.860506617</v>
      </c>
      <c r="BI335" s="43">
        <f t="shared" si="279"/>
        <v>1.813993952</v>
      </c>
      <c r="BJ335" s="43">
        <f t="shared" si="279"/>
        <v>1.768644103</v>
      </c>
      <c r="BK335" s="43">
        <f t="shared" si="279"/>
        <v>1.724428</v>
      </c>
      <c r="BL335" s="43">
        <f t="shared" si="279"/>
        <v>1.6813173</v>
      </c>
      <c r="BM335" s="43">
        <f t="shared" si="279"/>
        <v>1.639284368</v>
      </c>
      <c r="BN335" s="43">
        <f t="shared" si="279"/>
        <v>1.598302259</v>
      </c>
      <c r="BO335" s="43"/>
      <c r="BP335" s="43"/>
      <c r="BQ335" s="43"/>
      <c r="BR335" s="43"/>
      <c r="BS335" s="43"/>
      <c r="BT335" s="43"/>
      <c r="BU335" s="43"/>
      <c r="BV335" s="43"/>
      <c r="BW335" s="43"/>
      <c r="BX335" s="43"/>
      <c r="BY335" s="43"/>
      <c r="BZ335" s="43"/>
      <c r="CA335" s="43"/>
      <c r="CB335" s="43"/>
      <c r="CC335" s="43"/>
    </row>
    <row r="336" ht="14.25" customHeight="1">
      <c r="E336" s="50">
        <f t="shared" si="265"/>
        <v>17</v>
      </c>
      <c r="F336" s="50"/>
      <c r="G336" s="43"/>
      <c r="H336" s="43"/>
      <c r="I336" s="43"/>
      <c r="J336" s="43"/>
      <c r="K336" s="43"/>
      <c r="L336" s="43"/>
      <c r="M336" s="43"/>
      <c r="N336" s="43"/>
      <c r="O336" s="43"/>
      <c r="P336" s="43"/>
      <c r="Q336" s="43"/>
      <c r="R336" s="43"/>
      <c r="S336" s="43"/>
      <c r="T336" s="43"/>
      <c r="U336" s="43"/>
      <c r="V336" s="43"/>
      <c r="W336" s="43">
        <f>+W$242*W$318</f>
        <v>7.35</v>
      </c>
      <c r="X336" s="43">
        <f t="shared" ref="X336:BN336" si="280">+W336*(1-X$319)</f>
        <v>7.074375</v>
      </c>
      <c r="Y336" s="43">
        <f t="shared" si="280"/>
        <v>6.809085938</v>
      </c>
      <c r="Z336" s="43">
        <f t="shared" si="280"/>
        <v>6.553745215</v>
      </c>
      <c r="AA336" s="43">
        <f t="shared" si="280"/>
        <v>6.307979769</v>
      </c>
      <c r="AB336" s="43">
        <f t="shared" si="280"/>
        <v>6.071430528</v>
      </c>
      <c r="AC336" s="43">
        <f t="shared" si="280"/>
        <v>5.843751883</v>
      </c>
      <c r="AD336" s="43">
        <f t="shared" si="280"/>
        <v>5.624611188</v>
      </c>
      <c r="AE336" s="43">
        <f t="shared" si="280"/>
        <v>5.437124148</v>
      </c>
      <c r="AF336" s="43">
        <f t="shared" si="280"/>
        <v>5.255886676</v>
      </c>
      <c r="AG336" s="43">
        <f t="shared" si="280"/>
        <v>5.080690454</v>
      </c>
      <c r="AH336" s="43">
        <f t="shared" si="280"/>
        <v>4.911334105</v>
      </c>
      <c r="AI336" s="43">
        <f t="shared" si="280"/>
        <v>4.747622968</v>
      </c>
      <c r="AJ336" s="43">
        <f t="shared" si="280"/>
        <v>4.58936887</v>
      </c>
      <c r="AK336" s="43">
        <f t="shared" si="280"/>
        <v>4.436389907</v>
      </c>
      <c r="AL336" s="43">
        <f t="shared" si="280"/>
        <v>4.288510244</v>
      </c>
      <c r="AM336" s="43">
        <f t="shared" si="280"/>
        <v>4.145559902</v>
      </c>
      <c r="AN336" s="43">
        <f t="shared" si="280"/>
        <v>4.007374572</v>
      </c>
      <c r="AO336" s="43">
        <f t="shared" si="280"/>
        <v>3.87379542</v>
      </c>
      <c r="AP336" s="43">
        <f t="shared" si="280"/>
        <v>3.744668906</v>
      </c>
      <c r="AQ336" s="43">
        <f t="shared" si="280"/>
        <v>3.635449396</v>
      </c>
      <c r="AR336" s="43">
        <f t="shared" si="280"/>
        <v>3.529415455</v>
      </c>
      <c r="AS336" s="43">
        <f t="shared" si="280"/>
        <v>3.426474171</v>
      </c>
      <c r="AT336" s="43">
        <f t="shared" si="280"/>
        <v>3.326535341</v>
      </c>
      <c r="AU336" s="43">
        <f t="shared" si="280"/>
        <v>3.229511394</v>
      </c>
      <c r="AV336" s="43">
        <f t="shared" si="280"/>
        <v>3.135317311</v>
      </c>
      <c r="AW336" s="43">
        <f t="shared" si="280"/>
        <v>3.043870556</v>
      </c>
      <c r="AX336" s="43">
        <f t="shared" si="280"/>
        <v>2.955090999</v>
      </c>
      <c r="AY336" s="43">
        <f t="shared" si="280"/>
        <v>2.868900844</v>
      </c>
      <c r="AZ336" s="43">
        <f t="shared" si="280"/>
        <v>2.78522457</v>
      </c>
      <c r="BA336" s="43">
        <f t="shared" si="280"/>
        <v>2.703988853</v>
      </c>
      <c r="BB336" s="43">
        <f t="shared" si="280"/>
        <v>2.625122512</v>
      </c>
      <c r="BC336" s="43">
        <f t="shared" si="280"/>
        <v>2.559494449</v>
      </c>
      <c r="BD336" s="43">
        <f t="shared" si="280"/>
        <v>2.495507088</v>
      </c>
      <c r="BE336" s="43">
        <f t="shared" si="280"/>
        <v>2.43311941</v>
      </c>
      <c r="BF336" s="43">
        <f t="shared" si="280"/>
        <v>2.372291425</v>
      </c>
      <c r="BG336" s="43">
        <f t="shared" si="280"/>
        <v>2.31298414</v>
      </c>
      <c r="BH336" s="43">
        <f t="shared" si="280"/>
        <v>2.255159536</v>
      </c>
      <c r="BI336" s="43">
        <f t="shared" si="280"/>
        <v>2.198780548</v>
      </c>
      <c r="BJ336" s="43">
        <f t="shared" si="280"/>
        <v>2.143811034</v>
      </c>
      <c r="BK336" s="43">
        <f t="shared" si="280"/>
        <v>2.090215758</v>
      </c>
      <c r="BL336" s="43">
        <f t="shared" si="280"/>
        <v>2.037960364</v>
      </c>
      <c r="BM336" s="43">
        <f t="shared" si="280"/>
        <v>1.987011355</v>
      </c>
      <c r="BN336" s="43">
        <f t="shared" si="280"/>
        <v>1.937336071</v>
      </c>
      <c r="BO336" s="43"/>
      <c r="BP336" s="43"/>
      <c r="BQ336" s="43"/>
      <c r="BR336" s="43"/>
      <c r="BS336" s="43"/>
      <c r="BT336" s="43"/>
      <c r="BU336" s="43"/>
      <c r="BV336" s="43"/>
      <c r="BW336" s="43"/>
      <c r="BX336" s="43"/>
      <c r="BY336" s="43"/>
      <c r="BZ336" s="43"/>
      <c r="CA336" s="43"/>
      <c r="CB336" s="43"/>
      <c r="CC336" s="43"/>
      <c r="CD336" s="43"/>
    </row>
    <row r="337" ht="14.25" customHeight="1">
      <c r="E337" s="50">
        <f t="shared" si="265"/>
        <v>18</v>
      </c>
      <c r="F337" s="50"/>
      <c r="G337" s="43"/>
      <c r="H337" s="43"/>
      <c r="I337" s="43"/>
      <c r="J337" s="43"/>
      <c r="K337" s="43"/>
      <c r="L337" s="43"/>
      <c r="M337" s="43"/>
      <c r="N337" s="43"/>
      <c r="O337" s="43"/>
      <c r="P337" s="43"/>
      <c r="Q337" s="43"/>
      <c r="R337" s="43"/>
      <c r="S337" s="43"/>
      <c r="T337" s="43"/>
      <c r="U337" s="43"/>
      <c r="V337" s="43"/>
      <c r="W337" s="43"/>
      <c r="X337" s="43">
        <f>+X$242*X$318</f>
        <v>7.35</v>
      </c>
      <c r="Y337" s="43">
        <f t="shared" ref="Y337:BN337" si="281">+X337*(1-Y$319)</f>
        <v>7.074375</v>
      </c>
      <c r="Z337" s="43">
        <f t="shared" si="281"/>
        <v>6.809085938</v>
      </c>
      <c r="AA337" s="43">
        <f t="shared" si="281"/>
        <v>6.553745215</v>
      </c>
      <c r="AB337" s="43">
        <f t="shared" si="281"/>
        <v>6.307979769</v>
      </c>
      <c r="AC337" s="43">
        <f t="shared" si="281"/>
        <v>6.071430528</v>
      </c>
      <c r="AD337" s="43">
        <f t="shared" si="281"/>
        <v>5.843751883</v>
      </c>
      <c r="AE337" s="43">
        <f t="shared" si="281"/>
        <v>5.648960154</v>
      </c>
      <c r="AF337" s="43">
        <f t="shared" si="281"/>
        <v>5.460661482</v>
      </c>
      <c r="AG337" s="43">
        <f t="shared" si="281"/>
        <v>5.278639433</v>
      </c>
      <c r="AH337" s="43">
        <f t="shared" si="281"/>
        <v>5.102684785</v>
      </c>
      <c r="AI337" s="43">
        <f t="shared" si="281"/>
        <v>4.932595292</v>
      </c>
      <c r="AJ337" s="43">
        <f t="shared" si="281"/>
        <v>4.768175449</v>
      </c>
      <c r="AK337" s="43">
        <f t="shared" si="281"/>
        <v>4.609236267</v>
      </c>
      <c r="AL337" s="43">
        <f t="shared" si="281"/>
        <v>4.455595058</v>
      </c>
      <c r="AM337" s="43">
        <f t="shared" si="281"/>
        <v>4.307075223</v>
      </c>
      <c r="AN337" s="43">
        <f t="shared" si="281"/>
        <v>4.163506049</v>
      </c>
      <c r="AO337" s="43">
        <f t="shared" si="281"/>
        <v>4.024722514</v>
      </c>
      <c r="AP337" s="43">
        <f t="shared" si="281"/>
        <v>3.890565097</v>
      </c>
      <c r="AQ337" s="43">
        <f t="shared" si="281"/>
        <v>3.777090282</v>
      </c>
      <c r="AR337" s="43">
        <f t="shared" si="281"/>
        <v>3.666925148</v>
      </c>
      <c r="AS337" s="43">
        <f t="shared" si="281"/>
        <v>3.559973165</v>
      </c>
      <c r="AT337" s="43">
        <f t="shared" si="281"/>
        <v>3.456140614</v>
      </c>
      <c r="AU337" s="43">
        <f t="shared" si="281"/>
        <v>3.355336513</v>
      </c>
      <c r="AV337" s="43">
        <f t="shared" si="281"/>
        <v>3.257472531</v>
      </c>
      <c r="AW337" s="43">
        <f t="shared" si="281"/>
        <v>3.162462916</v>
      </c>
      <c r="AX337" s="43">
        <f t="shared" si="281"/>
        <v>3.070224414</v>
      </c>
      <c r="AY337" s="43">
        <f t="shared" si="281"/>
        <v>2.980676202</v>
      </c>
      <c r="AZ337" s="43">
        <f t="shared" si="281"/>
        <v>2.893739813</v>
      </c>
      <c r="BA337" s="43">
        <f t="shared" si="281"/>
        <v>2.809339068</v>
      </c>
      <c r="BB337" s="43">
        <f t="shared" si="281"/>
        <v>2.727400012</v>
      </c>
      <c r="BC337" s="43">
        <f t="shared" si="281"/>
        <v>2.659215012</v>
      </c>
      <c r="BD337" s="43">
        <f t="shared" si="281"/>
        <v>2.592734637</v>
      </c>
      <c r="BE337" s="43">
        <f t="shared" si="281"/>
        <v>2.527916271</v>
      </c>
      <c r="BF337" s="43">
        <f t="shared" si="281"/>
        <v>2.464718364</v>
      </c>
      <c r="BG337" s="43">
        <f t="shared" si="281"/>
        <v>2.403100405</v>
      </c>
      <c r="BH337" s="43">
        <f t="shared" si="281"/>
        <v>2.343022895</v>
      </c>
      <c r="BI337" s="43">
        <f t="shared" si="281"/>
        <v>2.284447322</v>
      </c>
      <c r="BJ337" s="43">
        <f t="shared" si="281"/>
        <v>2.227336139</v>
      </c>
      <c r="BK337" s="43">
        <f t="shared" si="281"/>
        <v>2.171652736</v>
      </c>
      <c r="BL337" s="43">
        <f t="shared" si="281"/>
        <v>2.117361417</v>
      </c>
      <c r="BM337" s="43">
        <f t="shared" si="281"/>
        <v>2.064427382</v>
      </c>
      <c r="BN337" s="43">
        <f t="shared" si="281"/>
        <v>2.012816697</v>
      </c>
      <c r="BO337" s="43"/>
      <c r="BP337" s="43"/>
      <c r="BQ337" s="43"/>
      <c r="BR337" s="43"/>
      <c r="BS337" s="43"/>
      <c r="BT337" s="43"/>
      <c r="BU337" s="43"/>
      <c r="BV337" s="43"/>
      <c r="BW337" s="43"/>
      <c r="BX337" s="43"/>
      <c r="BY337" s="43"/>
      <c r="BZ337" s="43"/>
      <c r="CA337" s="43"/>
      <c r="CB337" s="43"/>
      <c r="CC337" s="43"/>
      <c r="CD337" s="43"/>
      <c r="CE337" s="43"/>
    </row>
    <row r="338" ht="14.25" customHeight="1">
      <c r="E338" s="50">
        <f t="shared" si="265"/>
        <v>19</v>
      </c>
      <c r="F338" s="50"/>
      <c r="G338" s="43"/>
      <c r="H338" s="43"/>
      <c r="I338" s="43"/>
      <c r="J338" s="43"/>
      <c r="K338" s="43"/>
      <c r="L338" s="43"/>
      <c r="M338" s="43"/>
      <c r="N338" s="43"/>
      <c r="O338" s="43"/>
      <c r="P338" s="43"/>
      <c r="Q338" s="43"/>
      <c r="R338" s="43"/>
      <c r="S338" s="43"/>
      <c r="T338" s="43"/>
      <c r="U338" s="43"/>
      <c r="V338" s="43"/>
      <c r="W338" s="43"/>
      <c r="X338" s="43"/>
      <c r="Y338" s="43">
        <f>+Y$242*Y$318</f>
        <v>8.4</v>
      </c>
      <c r="Z338" s="43">
        <f t="shared" ref="Z338:BN338" si="282">+Y338*(1-Z$319)</f>
        <v>8.085</v>
      </c>
      <c r="AA338" s="43">
        <f t="shared" si="282"/>
        <v>7.7818125</v>
      </c>
      <c r="AB338" s="43">
        <f t="shared" si="282"/>
        <v>7.489994531</v>
      </c>
      <c r="AC338" s="43">
        <f t="shared" si="282"/>
        <v>7.209119736</v>
      </c>
      <c r="AD338" s="43">
        <f t="shared" si="282"/>
        <v>6.938777746</v>
      </c>
      <c r="AE338" s="43">
        <f t="shared" si="282"/>
        <v>6.707485155</v>
      </c>
      <c r="AF338" s="43">
        <f t="shared" si="282"/>
        <v>6.483902316</v>
      </c>
      <c r="AG338" s="43">
        <f t="shared" si="282"/>
        <v>6.267772239</v>
      </c>
      <c r="AH338" s="43">
        <f t="shared" si="282"/>
        <v>6.058846498</v>
      </c>
      <c r="AI338" s="43">
        <f t="shared" si="282"/>
        <v>5.856884948</v>
      </c>
      <c r="AJ338" s="43">
        <f t="shared" si="282"/>
        <v>5.661655449</v>
      </c>
      <c r="AK338" s="43">
        <f t="shared" si="282"/>
        <v>5.472933601</v>
      </c>
      <c r="AL338" s="43">
        <f t="shared" si="282"/>
        <v>5.290502481</v>
      </c>
      <c r="AM338" s="43">
        <f t="shared" si="282"/>
        <v>5.114152398</v>
      </c>
      <c r="AN338" s="43">
        <f t="shared" si="282"/>
        <v>4.943680652</v>
      </c>
      <c r="AO338" s="43">
        <f t="shared" si="282"/>
        <v>4.778891297</v>
      </c>
      <c r="AP338" s="43">
        <f t="shared" si="282"/>
        <v>4.61959492</v>
      </c>
      <c r="AQ338" s="43">
        <f t="shared" si="282"/>
        <v>4.484856735</v>
      </c>
      <c r="AR338" s="43">
        <f t="shared" si="282"/>
        <v>4.354048414</v>
      </c>
      <c r="AS338" s="43">
        <f t="shared" si="282"/>
        <v>4.227055335</v>
      </c>
      <c r="AT338" s="43">
        <f t="shared" si="282"/>
        <v>4.103766221</v>
      </c>
      <c r="AU338" s="43">
        <f t="shared" si="282"/>
        <v>3.984073039</v>
      </c>
      <c r="AV338" s="43">
        <f t="shared" si="282"/>
        <v>3.867870909</v>
      </c>
      <c r="AW338" s="43">
        <f t="shared" si="282"/>
        <v>3.755058008</v>
      </c>
      <c r="AX338" s="43">
        <f t="shared" si="282"/>
        <v>3.645535482</v>
      </c>
      <c r="AY338" s="43">
        <f t="shared" si="282"/>
        <v>3.539207364</v>
      </c>
      <c r="AZ338" s="43">
        <f t="shared" si="282"/>
        <v>3.435980483</v>
      </c>
      <c r="BA338" s="43">
        <f t="shared" si="282"/>
        <v>3.335764385</v>
      </c>
      <c r="BB338" s="43">
        <f t="shared" si="282"/>
        <v>3.238471257</v>
      </c>
      <c r="BC338" s="43">
        <f t="shared" si="282"/>
        <v>3.157509476</v>
      </c>
      <c r="BD338" s="43">
        <f t="shared" si="282"/>
        <v>3.078571739</v>
      </c>
      <c r="BE338" s="43">
        <f t="shared" si="282"/>
        <v>3.001607446</v>
      </c>
      <c r="BF338" s="43">
        <f t="shared" si="282"/>
        <v>2.926567259</v>
      </c>
      <c r="BG338" s="43">
        <f t="shared" si="282"/>
        <v>2.853403078</v>
      </c>
      <c r="BH338" s="43">
        <f t="shared" si="282"/>
        <v>2.782068001</v>
      </c>
      <c r="BI338" s="43">
        <f t="shared" si="282"/>
        <v>2.712516301</v>
      </c>
      <c r="BJ338" s="43">
        <f t="shared" si="282"/>
        <v>2.644703393</v>
      </c>
      <c r="BK338" s="43">
        <f t="shared" si="282"/>
        <v>2.578585809</v>
      </c>
      <c r="BL338" s="43">
        <f t="shared" si="282"/>
        <v>2.514121163</v>
      </c>
      <c r="BM338" s="43">
        <f t="shared" si="282"/>
        <v>2.451268134</v>
      </c>
      <c r="BN338" s="43">
        <f t="shared" si="282"/>
        <v>2.389986431</v>
      </c>
      <c r="BO338" s="43"/>
      <c r="BP338" s="43"/>
      <c r="BQ338" s="43"/>
      <c r="BR338" s="43"/>
      <c r="BS338" s="43"/>
      <c r="BT338" s="43"/>
      <c r="BU338" s="43"/>
      <c r="BV338" s="43"/>
      <c r="BW338" s="43"/>
      <c r="BX338" s="43"/>
      <c r="BY338" s="43"/>
      <c r="BZ338" s="43"/>
      <c r="CA338" s="43"/>
      <c r="CB338" s="43"/>
      <c r="CC338" s="43"/>
      <c r="CD338" s="43"/>
      <c r="CE338" s="43"/>
      <c r="CF338" s="43"/>
    </row>
    <row r="339" ht="14.25" customHeight="1">
      <c r="E339" s="50">
        <f t="shared" si="265"/>
        <v>20</v>
      </c>
      <c r="F339" s="50"/>
      <c r="G339" s="43"/>
      <c r="H339" s="43"/>
      <c r="I339" s="43"/>
      <c r="J339" s="43"/>
      <c r="K339" s="43"/>
      <c r="L339" s="43"/>
      <c r="M339" s="43"/>
      <c r="N339" s="43"/>
      <c r="O339" s="43"/>
      <c r="P339" s="43"/>
      <c r="Q339" s="43"/>
      <c r="R339" s="43"/>
      <c r="S339" s="43"/>
      <c r="T339" s="43"/>
      <c r="U339" s="43"/>
      <c r="V339" s="43"/>
      <c r="W339" s="43"/>
      <c r="X339" s="43"/>
      <c r="Y339" s="43"/>
      <c r="Z339" s="43">
        <f>+Z$242*Z$318</f>
        <v>8.4</v>
      </c>
      <c r="AA339" s="43">
        <f t="shared" ref="AA339:BN339" si="283">+Z339*(1-AA$319)</f>
        <v>8.085</v>
      </c>
      <c r="AB339" s="43">
        <f t="shared" si="283"/>
        <v>7.7818125</v>
      </c>
      <c r="AC339" s="43">
        <f t="shared" si="283"/>
        <v>7.489994531</v>
      </c>
      <c r="AD339" s="43">
        <f t="shared" si="283"/>
        <v>7.209119736</v>
      </c>
      <c r="AE339" s="43">
        <f t="shared" si="283"/>
        <v>6.968815745</v>
      </c>
      <c r="AF339" s="43">
        <f t="shared" si="283"/>
        <v>6.736521887</v>
      </c>
      <c r="AG339" s="43">
        <f t="shared" si="283"/>
        <v>6.511971157</v>
      </c>
      <c r="AH339" s="43">
        <f t="shared" si="283"/>
        <v>6.294905452</v>
      </c>
      <c r="AI339" s="43">
        <f t="shared" si="283"/>
        <v>6.08507527</v>
      </c>
      <c r="AJ339" s="43">
        <f t="shared" si="283"/>
        <v>5.882239428</v>
      </c>
      <c r="AK339" s="43">
        <f t="shared" si="283"/>
        <v>5.68616478</v>
      </c>
      <c r="AL339" s="43">
        <f t="shared" si="283"/>
        <v>5.496625954</v>
      </c>
      <c r="AM339" s="43">
        <f t="shared" si="283"/>
        <v>5.313405089</v>
      </c>
      <c r="AN339" s="43">
        <f t="shared" si="283"/>
        <v>5.136291586</v>
      </c>
      <c r="AO339" s="43">
        <f t="shared" si="283"/>
        <v>4.965081867</v>
      </c>
      <c r="AP339" s="43">
        <f t="shared" si="283"/>
        <v>4.799579138</v>
      </c>
      <c r="AQ339" s="43">
        <f t="shared" si="283"/>
        <v>4.659591413</v>
      </c>
      <c r="AR339" s="43">
        <f t="shared" si="283"/>
        <v>4.523686663</v>
      </c>
      <c r="AS339" s="43">
        <f t="shared" si="283"/>
        <v>4.391745802</v>
      </c>
      <c r="AT339" s="43">
        <f t="shared" si="283"/>
        <v>4.263653217</v>
      </c>
      <c r="AU339" s="43">
        <f t="shared" si="283"/>
        <v>4.139296664</v>
      </c>
      <c r="AV339" s="43">
        <f t="shared" si="283"/>
        <v>4.018567178</v>
      </c>
      <c r="AW339" s="43">
        <f t="shared" si="283"/>
        <v>3.901358969</v>
      </c>
      <c r="AX339" s="43">
        <f t="shared" si="283"/>
        <v>3.787569332</v>
      </c>
      <c r="AY339" s="43">
        <f t="shared" si="283"/>
        <v>3.67709856</v>
      </c>
      <c r="AZ339" s="43">
        <f t="shared" si="283"/>
        <v>3.569849852</v>
      </c>
      <c r="BA339" s="43">
        <f t="shared" si="283"/>
        <v>3.465729232</v>
      </c>
      <c r="BB339" s="43">
        <f t="shared" si="283"/>
        <v>3.364645462</v>
      </c>
      <c r="BC339" s="43">
        <f t="shared" si="283"/>
        <v>3.280529326</v>
      </c>
      <c r="BD339" s="43">
        <f t="shared" si="283"/>
        <v>3.198516093</v>
      </c>
      <c r="BE339" s="43">
        <f t="shared" si="283"/>
        <v>3.11855319</v>
      </c>
      <c r="BF339" s="43">
        <f t="shared" si="283"/>
        <v>3.04058936</v>
      </c>
      <c r="BG339" s="43">
        <f t="shared" si="283"/>
        <v>2.964574626</v>
      </c>
      <c r="BH339" s="43">
        <f t="shared" si="283"/>
        <v>2.890460261</v>
      </c>
      <c r="BI339" s="43">
        <f t="shared" si="283"/>
        <v>2.818198754</v>
      </c>
      <c r="BJ339" s="43">
        <f t="shared" si="283"/>
        <v>2.747743785</v>
      </c>
      <c r="BK339" s="43">
        <f t="shared" si="283"/>
        <v>2.679050191</v>
      </c>
      <c r="BL339" s="43">
        <f t="shared" si="283"/>
        <v>2.612073936</v>
      </c>
      <c r="BM339" s="43">
        <f t="shared" si="283"/>
        <v>2.546772088</v>
      </c>
      <c r="BN339" s="43">
        <f t="shared" si="283"/>
        <v>2.483102785</v>
      </c>
      <c r="BO339" s="43"/>
      <c r="BP339" s="43"/>
      <c r="BQ339" s="43"/>
      <c r="BR339" s="43"/>
      <c r="BS339" s="43"/>
      <c r="BT339" s="43"/>
      <c r="BU339" s="43"/>
      <c r="BV339" s="43"/>
      <c r="BW339" s="43"/>
      <c r="BX339" s="43"/>
      <c r="BY339" s="43"/>
      <c r="BZ339" s="43"/>
      <c r="CA339" s="43"/>
      <c r="CB339" s="43"/>
      <c r="CC339" s="43"/>
      <c r="CD339" s="43"/>
      <c r="CE339" s="43"/>
      <c r="CF339" s="43"/>
      <c r="CG339" s="43"/>
    </row>
    <row r="340" ht="14.25" customHeight="1">
      <c r="E340" s="50">
        <f t="shared" si="265"/>
        <v>21</v>
      </c>
      <c r="F340" s="50"/>
      <c r="G340" s="43"/>
      <c r="H340" s="43"/>
      <c r="I340" s="43"/>
      <c r="J340" s="43"/>
      <c r="K340" s="43"/>
      <c r="L340" s="43"/>
      <c r="M340" s="43"/>
      <c r="N340" s="43"/>
      <c r="O340" s="43"/>
      <c r="P340" s="43"/>
      <c r="Q340" s="43"/>
      <c r="R340" s="43"/>
      <c r="S340" s="43"/>
      <c r="T340" s="43"/>
      <c r="U340" s="43"/>
      <c r="V340" s="43"/>
      <c r="W340" s="43"/>
      <c r="X340" s="43"/>
      <c r="Y340" s="43"/>
      <c r="Z340" s="43"/>
      <c r="AA340" s="43">
        <f>+AA$242*AA$318</f>
        <v>9.45</v>
      </c>
      <c r="AB340" s="43">
        <f t="shared" ref="AB340:BN340" si="284">+AA340*(1-AB$319)</f>
        <v>9.095625</v>
      </c>
      <c r="AC340" s="43">
        <f t="shared" si="284"/>
        <v>8.754539063</v>
      </c>
      <c r="AD340" s="43">
        <f t="shared" si="284"/>
        <v>8.426243848</v>
      </c>
      <c r="AE340" s="43">
        <f t="shared" si="284"/>
        <v>8.145369053</v>
      </c>
      <c r="AF340" s="43">
        <f t="shared" si="284"/>
        <v>7.873856751</v>
      </c>
      <c r="AG340" s="43">
        <f t="shared" si="284"/>
        <v>7.611394859</v>
      </c>
      <c r="AH340" s="43">
        <f t="shared" si="284"/>
        <v>7.357681697</v>
      </c>
      <c r="AI340" s="43">
        <f t="shared" si="284"/>
        <v>7.112425641</v>
      </c>
      <c r="AJ340" s="43">
        <f t="shared" si="284"/>
        <v>6.875344786</v>
      </c>
      <c r="AK340" s="43">
        <f t="shared" si="284"/>
        <v>6.646166626</v>
      </c>
      <c r="AL340" s="43">
        <f t="shared" si="284"/>
        <v>6.424627739</v>
      </c>
      <c r="AM340" s="43">
        <f t="shared" si="284"/>
        <v>6.210473481</v>
      </c>
      <c r="AN340" s="43">
        <f t="shared" si="284"/>
        <v>6.003457698</v>
      </c>
      <c r="AO340" s="43">
        <f t="shared" si="284"/>
        <v>5.803342442</v>
      </c>
      <c r="AP340" s="43">
        <f t="shared" si="284"/>
        <v>5.609897694</v>
      </c>
      <c r="AQ340" s="43">
        <f t="shared" si="284"/>
        <v>5.446275678</v>
      </c>
      <c r="AR340" s="43">
        <f t="shared" si="284"/>
        <v>5.28742597</v>
      </c>
      <c r="AS340" s="43">
        <f t="shared" si="284"/>
        <v>5.133209379</v>
      </c>
      <c r="AT340" s="43">
        <f t="shared" si="284"/>
        <v>4.983490773</v>
      </c>
      <c r="AU340" s="43">
        <f t="shared" si="284"/>
        <v>4.838138958</v>
      </c>
      <c r="AV340" s="43">
        <f t="shared" si="284"/>
        <v>4.697026572</v>
      </c>
      <c r="AW340" s="43">
        <f t="shared" si="284"/>
        <v>4.560029964</v>
      </c>
      <c r="AX340" s="43">
        <f t="shared" si="284"/>
        <v>4.42702909</v>
      </c>
      <c r="AY340" s="43">
        <f t="shared" si="284"/>
        <v>4.297907408</v>
      </c>
      <c r="AZ340" s="43">
        <f t="shared" si="284"/>
        <v>4.172551775</v>
      </c>
      <c r="BA340" s="43">
        <f t="shared" si="284"/>
        <v>4.050852349</v>
      </c>
      <c r="BB340" s="43">
        <f t="shared" si="284"/>
        <v>3.932702488</v>
      </c>
      <c r="BC340" s="43">
        <f t="shared" si="284"/>
        <v>3.834384926</v>
      </c>
      <c r="BD340" s="43">
        <f t="shared" si="284"/>
        <v>3.738525303</v>
      </c>
      <c r="BE340" s="43">
        <f t="shared" si="284"/>
        <v>3.64506217</v>
      </c>
      <c r="BF340" s="43">
        <f t="shared" si="284"/>
        <v>3.553935616</v>
      </c>
      <c r="BG340" s="43">
        <f t="shared" si="284"/>
        <v>3.465087226</v>
      </c>
      <c r="BH340" s="43">
        <f t="shared" si="284"/>
        <v>3.378460045</v>
      </c>
      <c r="BI340" s="43">
        <f t="shared" si="284"/>
        <v>3.293998544</v>
      </c>
      <c r="BJ340" s="43">
        <f t="shared" si="284"/>
        <v>3.21164858</v>
      </c>
      <c r="BK340" s="43">
        <f t="shared" si="284"/>
        <v>3.131357366</v>
      </c>
      <c r="BL340" s="43">
        <f t="shared" si="284"/>
        <v>3.053073432</v>
      </c>
      <c r="BM340" s="43">
        <f t="shared" si="284"/>
        <v>2.976746596</v>
      </c>
      <c r="BN340" s="43">
        <f t="shared" si="284"/>
        <v>2.902327931</v>
      </c>
      <c r="BO340" s="43"/>
      <c r="BP340" s="43"/>
      <c r="BQ340" s="43"/>
      <c r="BR340" s="43"/>
      <c r="BS340" s="43"/>
      <c r="BT340" s="43"/>
      <c r="BU340" s="43"/>
      <c r="BV340" s="43"/>
      <c r="BW340" s="43"/>
      <c r="BX340" s="43"/>
      <c r="BY340" s="43"/>
      <c r="BZ340" s="43"/>
      <c r="CA340" s="43"/>
      <c r="CB340" s="43"/>
      <c r="CC340" s="43"/>
      <c r="CD340" s="43"/>
      <c r="CE340" s="43"/>
      <c r="CF340" s="43"/>
      <c r="CG340" s="43"/>
      <c r="CH340" s="43"/>
    </row>
    <row r="341" ht="14.25" customHeight="1">
      <c r="E341" s="50">
        <f t="shared" si="265"/>
        <v>22</v>
      </c>
      <c r="F341" s="50"/>
      <c r="G341" s="43"/>
      <c r="H341" s="43"/>
      <c r="I341" s="43"/>
      <c r="J341" s="43"/>
      <c r="K341" s="43"/>
      <c r="L341" s="43"/>
      <c r="M341" s="43"/>
      <c r="N341" s="43"/>
      <c r="O341" s="43"/>
      <c r="P341" s="43"/>
      <c r="Q341" s="43"/>
      <c r="R341" s="43"/>
      <c r="S341" s="43"/>
      <c r="T341" s="43"/>
      <c r="U341" s="43"/>
      <c r="V341" s="43"/>
      <c r="W341" s="43"/>
      <c r="X341" s="43"/>
      <c r="Y341" s="43"/>
      <c r="Z341" s="43"/>
      <c r="AA341" s="43"/>
      <c r="AB341" s="43">
        <f>+AB$242*AB$318</f>
        <v>9.45</v>
      </c>
      <c r="AC341" s="43">
        <f t="shared" ref="AC341:BN341" si="285">+AB341*(1-AC$319)</f>
        <v>9.095625</v>
      </c>
      <c r="AD341" s="43">
        <f t="shared" si="285"/>
        <v>8.754539063</v>
      </c>
      <c r="AE341" s="43">
        <f t="shared" si="285"/>
        <v>8.462721094</v>
      </c>
      <c r="AF341" s="43">
        <f t="shared" si="285"/>
        <v>8.180630391</v>
      </c>
      <c r="AG341" s="43">
        <f t="shared" si="285"/>
        <v>7.907942711</v>
      </c>
      <c r="AH341" s="43">
        <f t="shared" si="285"/>
        <v>7.644344621</v>
      </c>
      <c r="AI341" s="43">
        <f t="shared" si="285"/>
        <v>7.389533133</v>
      </c>
      <c r="AJ341" s="43">
        <f t="shared" si="285"/>
        <v>7.143215362</v>
      </c>
      <c r="AK341" s="43">
        <f t="shared" si="285"/>
        <v>6.905108183</v>
      </c>
      <c r="AL341" s="43">
        <f t="shared" si="285"/>
        <v>6.674937911</v>
      </c>
      <c r="AM341" s="43">
        <f t="shared" si="285"/>
        <v>6.45243998</v>
      </c>
      <c r="AN341" s="43">
        <f t="shared" si="285"/>
        <v>6.237358648</v>
      </c>
      <c r="AO341" s="43">
        <f t="shared" si="285"/>
        <v>6.029446693</v>
      </c>
      <c r="AP341" s="43">
        <f t="shared" si="285"/>
        <v>5.828465136</v>
      </c>
      <c r="AQ341" s="43">
        <f t="shared" si="285"/>
        <v>5.658468236</v>
      </c>
      <c r="AR341" s="43">
        <f t="shared" si="285"/>
        <v>5.49342958</v>
      </c>
      <c r="AS341" s="43">
        <f t="shared" si="285"/>
        <v>5.33320455</v>
      </c>
      <c r="AT341" s="43">
        <f t="shared" si="285"/>
        <v>5.177652751</v>
      </c>
      <c r="AU341" s="43">
        <f t="shared" si="285"/>
        <v>5.026637879</v>
      </c>
      <c r="AV341" s="43">
        <f t="shared" si="285"/>
        <v>4.880027607</v>
      </c>
      <c r="AW341" s="43">
        <f t="shared" si="285"/>
        <v>4.737693469</v>
      </c>
      <c r="AX341" s="43">
        <f t="shared" si="285"/>
        <v>4.599510743</v>
      </c>
      <c r="AY341" s="43">
        <f t="shared" si="285"/>
        <v>4.465358346</v>
      </c>
      <c r="AZ341" s="43">
        <f t="shared" si="285"/>
        <v>4.335118728</v>
      </c>
      <c r="BA341" s="43">
        <f t="shared" si="285"/>
        <v>4.208677765</v>
      </c>
      <c r="BB341" s="43">
        <f t="shared" si="285"/>
        <v>4.085924663</v>
      </c>
      <c r="BC341" s="43">
        <f t="shared" si="285"/>
        <v>3.983776547</v>
      </c>
      <c r="BD341" s="43">
        <f t="shared" si="285"/>
        <v>3.884182133</v>
      </c>
      <c r="BE341" s="43">
        <f t="shared" si="285"/>
        <v>3.78707758</v>
      </c>
      <c r="BF341" s="43">
        <f t="shared" si="285"/>
        <v>3.69240064</v>
      </c>
      <c r="BG341" s="43">
        <f t="shared" si="285"/>
        <v>3.600090624</v>
      </c>
      <c r="BH341" s="43">
        <f t="shared" si="285"/>
        <v>3.510088359</v>
      </c>
      <c r="BI341" s="43">
        <f t="shared" si="285"/>
        <v>3.42233615</v>
      </c>
      <c r="BJ341" s="43">
        <f t="shared" si="285"/>
        <v>3.336777746</v>
      </c>
      <c r="BK341" s="43">
        <f t="shared" si="285"/>
        <v>3.253358302</v>
      </c>
      <c r="BL341" s="43">
        <f t="shared" si="285"/>
        <v>3.172024345</v>
      </c>
      <c r="BM341" s="43">
        <f t="shared" si="285"/>
        <v>3.092723736</v>
      </c>
      <c r="BN341" s="43">
        <f t="shared" si="285"/>
        <v>3.015405643</v>
      </c>
      <c r="BO341" s="43"/>
      <c r="BP341" s="43"/>
      <c r="BQ341" s="43"/>
      <c r="BR341" s="43"/>
      <c r="BS341" s="43"/>
      <c r="BT341" s="43"/>
      <c r="BU341" s="43"/>
      <c r="BV341" s="43"/>
      <c r="BW341" s="43"/>
      <c r="BX341" s="43"/>
      <c r="BY341" s="43"/>
      <c r="BZ341" s="43"/>
      <c r="CA341" s="43"/>
      <c r="CB341" s="43"/>
      <c r="CC341" s="43"/>
      <c r="CD341" s="43"/>
      <c r="CE341" s="43"/>
      <c r="CF341" s="43"/>
      <c r="CG341" s="43"/>
      <c r="CH341" s="43"/>
      <c r="CI341" s="43"/>
    </row>
    <row r="342" ht="14.25" customHeight="1">
      <c r="E342" s="50">
        <f t="shared" si="265"/>
        <v>23</v>
      </c>
      <c r="F342" s="50"/>
      <c r="G342" s="43"/>
      <c r="H342" s="43"/>
      <c r="I342" s="43"/>
      <c r="J342" s="43"/>
      <c r="K342" s="43"/>
      <c r="L342" s="43"/>
      <c r="M342" s="43"/>
      <c r="N342" s="43"/>
      <c r="O342" s="43"/>
      <c r="P342" s="43"/>
      <c r="Q342" s="43"/>
      <c r="R342" s="43"/>
      <c r="S342" s="43"/>
      <c r="T342" s="43"/>
      <c r="U342" s="43"/>
      <c r="V342" s="43"/>
      <c r="W342" s="43"/>
      <c r="X342" s="43"/>
      <c r="Y342" s="43"/>
      <c r="Z342" s="43"/>
      <c r="AA342" s="43"/>
      <c r="AB342" s="43"/>
      <c r="AC342" s="43">
        <f>+AC$242*AC$318</f>
        <v>10.5</v>
      </c>
      <c r="AD342" s="43">
        <f t="shared" ref="AD342:BN342" si="286">+AC342*(1-AD$319)</f>
        <v>10.10625</v>
      </c>
      <c r="AE342" s="43">
        <f t="shared" si="286"/>
        <v>9.769375</v>
      </c>
      <c r="AF342" s="43">
        <f t="shared" si="286"/>
        <v>9.443729167</v>
      </c>
      <c r="AG342" s="43">
        <f t="shared" si="286"/>
        <v>9.128938194</v>
      </c>
      <c r="AH342" s="43">
        <f t="shared" si="286"/>
        <v>8.824640255</v>
      </c>
      <c r="AI342" s="43">
        <f t="shared" si="286"/>
        <v>8.530485579</v>
      </c>
      <c r="AJ342" s="43">
        <f t="shared" si="286"/>
        <v>8.24613606</v>
      </c>
      <c r="AK342" s="43">
        <f t="shared" si="286"/>
        <v>7.971264858</v>
      </c>
      <c r="AL342" s="43">
        <f t="shared" si="286"/>
        <v>7.70555603</v>
      </c>
      <c r="AM342" s="43">
        <f t="shared" si="286"/>
        <v>7.448704162</v>
      </c>
      <c r="AN342" s="43">
        <f t="shared" si="286"/>
        <v>7.200414023</v>
      </c>
      <c r="AO342" s="43">
        <f t="shared" si="286"/>
        <v>6.960400222</v>
      </c>
      <c r="AP342" s="43">
        <f t="shared" si="286"/>
        <v>6.728386882</v>
      </c>
      <c r="AQ342" s="43">
        <f t="shared" si="286"/>
        <v>6.532142264</v>
      </c>
      <c r="AR342" s="43">
        <f t="shared" si="286"/>
        <v>6.341621448</v>
      </c>
      <c r="AS342" s="43">
        <f t="shared" si="286"/>
        <v>6.156657489</v>
      </c>
      <c r="AT342" s="43">
        <f t="shared" si="286"/>
        <v>5.977088313</v>
      </c>
      <c r="AU342" s="43">
        <f t="shared" si="286"/>
        <v>5.80275657</v>
      </c>
      <c r="AV342" s="43">
        <f t="shared" si="286"/>
        <v>5.633509503</v>
      </c>
      <c r="AW342" s="43">
        <f t="shared" si="286"/>
        <v>5.46919881</v>
      </c>
      <c r="AX342" s="43">
        <f t="shared" si="286"/>
        <v>5.309680511</v>
      </c>
      <c r="AY342" s="43">
        <f t="shared" si="286"/>
        <v>5.154814829</v>
      </c>
      <c r="AZ342" s="43">
        <f t="shared" si="286"/>
        <v>5.004466064</v>
      </c>
      <c r="BA342" s="43">
        <f t="shared" si="286"/>
        <v>4.85850247</v>
      </c>
      <c r="BB342" s="43">
        <f t="shared" si="286"/>
        <v>4.716796148</v>
      </c>
      <c r="BC342" s="43">
        <f t="shared" si="286"/>
        <v>4.598876244</v>
      </c>
      <c r="BD342" s="43">
        <f t="shared" si="286"/>
        <v>4.483904338</v>
      </c>
      <c r="BE342" s="43">
        <f t="shared" si="286"/>
        <v>4.37180673</v>
      </c>
      <c r="BF342" s="43">
        <f t="shared" si="286"/>
        <v>4.262511562</v>
      </c>
      <c r="BG342" s="43">
        <f t="shared" si="286"/>
        <v>4.155948772</v>
      </c>
      <c r="BH342" s="43">
        <f t="shared" si="286"/>
        <v>4.052050053</v>
      </c>
      <c r="BI342" s="43">
        <f t="shared" si="286"/>
        <v>3.950748802</v>
      </c>
      <c r="BJ342" s="43">
        <f t="shared" si="286"/>
        <v>3.851980082</v>
      </c>
      <c r="BK342" s="43">
        <f t="shared" si="286"/>
        <v>3.75568058</v>
      </c>
      <c r="BL342" s="43">
        <f t="shared" si="286"/>
        <v>3.661788565</v>
      </c>
      <c r="BM342" s="43">
        <f t="shared" si="286"/>
        <v>3.570243851</v>
      </c>
      <c r="BN342" s="43">
        <f t="shared" si="286"/>
        <v>3.480987755</v>
      </c>
      <c r="BO342" s="43"/>
      <c r="BP342" s="43"/>
      <c r="BQ342" s="43"/>
      <c r="BR342" s="43"/>
      <c r="BS342" s="43"/>
      <c r="BT342" s="43"/>
      <c r="BU342" s="43"/>
      <c r="BV342" s="43"/>
      <c r="BW342" s="43"/>
      <c r="BX342" s="43"/>
      <c r="BY342" s="43"/>
      <c r="BZ342" s="43"/>
      <c r="CA342" s="43"/>
      <c r="CB342" s="43"/>
      <c r="CC342" s="43"/>
      <c r="CD342" s="43"/>
      <c r="CE342" s="43"/>
      <c r="CF342" s="43"/>
      <c r="CG342" s="43"/>
      <c r="CH342" s="43"/>
      <c r="CI342" s="43"/>
      <c r="CJ342" s="43"/>
    </row>
    <row r="343" ht="14.25" customHeight="1">
      <c r="E343" s="50">
        <f t="shared" si="265"/>
        <v>24</v>
      </c>
      <c r="F343" s="50"/>
      <c r="G343" s="43"/>
      <c r="H343" s="43"/>
      <c r="I343" s="43"/>
      <c r="J343" s="43"/>
      <c r="K343" s="43"/>
      <c r="L343" s="43"/>
      <c r="M343" s="43"/>
      <c r="N343" s="43"/>
      <c r="O343" s="43"/>
      <c r="P343" s="43"/>
      <c r="Q343" s="43"/>
      <c r="R343" s="43"/>
      <c r="S343" s="43"/>
      <c r="T343" s="43"/>
      <c r="U343" s="43"/>
      <c r="V343" s="43"/>
      <c r="W343" s="43"/>
      <c r="X343" s="43"/>
      <c r="Y343" s="43"/>
      <c r="Z343" s="43"/>
      <c r="AA343" s="43"/>
      <c r="AB343" s="43"/>
      <c r="AC343" s="43"/>
      <c r="AD343" s="43">
        <f>+AD$242*AD$318</f>
        <v>10.5</v>
      </c>
      <c r="AE343" s="43">
        <f t="shared" ref="AE343:BN343" si="287">+AD343*(1-AE$319)</f>
        <v>10.15</v>
      </c>
      <c r="AF343" s="43">
        <f t="shared" si="287"/>
        <v>9.811666667</v>
      </c>
      <c r="AG343" s="43">
        <f t="shared" si="287"/>
        <v>9.484611111</v>
      </c>
      <c r="AH343" s="43">
        <f t="shared" si="287"/>
        <v>9.168457407</v>
      </c>
      <c r="AI343" s="43">
        <f t="shared" si="287"/>
        <v>8.86284216</v>
      </c>
      <c r="AJ343" s="43">
        <f t="shared" si="287"/>
        <v>8.567414088</v>
      </c>
      <c r="AK343" s="43">
        <f t="shared" si="287"/>
        <v>8.281833619</v>
      </c>
      <c r="AL343" s="43">
        <f t="shared" si="287"/>
        <v>8.005772498</v>
      </c>
      <c r="AM343" s="43">
        <f t="shared" si="287"/>
        <v>7.738913415</v>
      </c>
      <c r="AN343" s="43">
        <f t="shared" si="287"/>
        <v>7.480949634</v>
      </c>
      <c r="AO343" s="43">
        <f t="shared" si="287"/>
        <v>7.231584647</v>
      </c>
      <c r="AP343" s="43">
        <f t="shared" si="287"/>
        <v>6.990531825</v>
      </c>
      <c r="AQ343" s="43">
        <f t="shared" si="287"/>
        <v>6.786641314</v>
      </c>
      <c r="AR343" s="43">
        <f t="shared" si="287"/>
        <v>6.588697609</v>
      </c>
      <c r="AS343" s="43">
        <f t="shared" si="287"/>
        <v>6.396527262</v>
      </c>
      <c r="AT343" s="43">
        <f t="shared" si="287"/>
        <v>6.209961883</v>
      </c>
      <c r="AU343" s="43">
        <f t="shared" si="287"/>
        <v>6.028837995</v>
      </c>
      <c r="AV343" s="43">
        <f t="shared" si="287"/>
        <v>5.852996887</v>
      </c>
      <c r="AW343" s="43">
        <f t="shared" si="287"/>
        <v>5.682284478</v>
      </c>
      <c r="AX343" s="43">
        <f t="shared" si="287"/>
        <v>5.51655118</v>
      </c>
      <c r="AY343" s="43">
        <f t="shared" si="287"/>
        <v>5.355651771</v>
      </c>
      <c r="AZ343" s="43">
        <f t="shared" si="287"/>
        <v>5.199445261</v>
      </c>
      <c r="BA343" s="43">
        <f t="shared" si="287"/>
        <v>5.047794774</v>
      </c>
      <c r="BB343" s="43">
        <f t="shared" si="287"/>
        <v>4.900567427</v>
      </c>
      <c r="BC343" s="43">
        <f t="shared" si="287"/>
        <v>4.778053241</v>
      </c>
      <c r="BD343" s="43">
        <f t="shared" si="287"/>
        <v>4.65860191</v>
      </c>
      <c r="BE343" s="43">
        <f t="shared" si="287"/>
        <v>4.542136862</v>
      </c>
      <c r="BF343" s="43">
        <f t="shared" si="287"/>
        <v>4.428583441</v>
      </c>
      <c r="BG343" s="43">
        <f t="shared" si="287"/>
        <v>4.317868855</v>
      </c>
      <c r="BH343" s="43">
        <f t="shared" si="287"/>
        <v>4.209922133</v>
      </c>
      <c r="BI343" s="43">
        <f t="shared" si="287"/>
        <v>4.10467408</v>
      </c>
      <c r="BJ343" s="43">
        <f t="shared" si="287"/>
        <v>4.002057228</v>
      </c>
      <c r="BK343" s="43">
        <f t="shared" si="287"/>
        <v>3.902005797</v>
      </c>
      <c r="BL343" s="43">
        <f t="shared" si="287"/>
        <v>3.804455652</v>
      </c>
      <c r="BM343" s="43">
        <f t="shared" si="287"/>
        <v>3.709344261</v>
      </c>
      <c r="BN343" s="43">
        <f t="shared" si="287"/>
        <v>3.616610654</v>
      </c>
      <c r="BO343" s="43"/>
      <c r="BP343" s="43"/>
      <c r="BQ343" s="43"/>
      <c r="BR343" s="43"/>
      <c r="BS343" s="43"/>
      <c r="BT343" s="43"/>
      <c r="BU343" s="43"/>
      <c r="BV343" s="43"/>
      <c r="BW343" s="43"/>
      <c r="BX343" s="43"/>
      <c r="BY343" s="43"/>
      <c r="BZ343" s="43"/>
      <c r="CA343" s="43"/>
      <c r="CB343" s="43"/>
      <c r="CC343" s="43"/>
      <c r="CD343" s="43"/>
      <c r="CE343" s="43"/>
      <c r="CF343" s="43"/>
      <c r="CG343" s="43"/>
      <c r="CH343" s="43"/>
      <c r="CI343" s="43"/>
      <c r="CJ343" s="43"/>
      <c r="CK343" s="43"/>
    </row>
    <row r="344" ht="14.25" customHeight="1">
      <c r="E344" s="50">
        <f t="shared" si="265"/>
        <v>25</v>
      </c>
      <c r="F344" s="50"/>
      <c r="G344" s="43"/>
      <c r="H344" s="43"/>
      <c r="I344" s="43"/>
      <c r="J344" s="43"/>
      <c r="K344" s="43"/>
      <c r="L344" s="43"/>
      <c r="M344" s="43"/>
      <c r="N344" s="43"/>
      <c r="O344" s="43"/>
      <c r="P344" s="43"/>
      <c r="Q344" s="43"/>
      <c r="R344" s="43"/>
      <c r="S344" s="43"/>
      <c r="T344" s="43"/>
      <c r="U344" s="43"/>
      <c r="V344" s="43"/>
      <c r="W344" s="43"/>
      <c r="X344" s="43"/>
      <c r="Y344" s="43"/>
      <c r="Z344" s="43"/>
      <c r="AA344" s="43"/>
      <c r="AB344" s="43"/>
      <c r="AC344" s="43"/>
      <c r="AD344" s="43"/>
      <c r="AE344" s="43">
        <f>+AE$242*AE$318</f>
        <v>11.55</v>
      </c>
      <c r="AF344" s="43">
        <f t="shared" ref="AF344:BN344" si="288">+AE344*(1-AF$319)</f>
        <v>11.165</v>
      </c>
      <c r="AG344" s="43">
        <f t="shared" si="288"/>
        <v>10.79283333</v>
      </c>
      <c r="AH344" s="43">
        <f t="shared" si="288"/>
        <v>10.43307222</v>
      </c>
      <c r="AI344" s="43">
        <f t="shared" si="288"/>
        <v>10.08530315</v>
      </c>
      <c r="AJ344" s="43">
        <f t="shared" si="288"/>
        <v>9.749126377</v>
      </c>
      <c r="AK344" s="43">
        <f t="shared" si="288"/>
        <v>9.424155497</v>
      </c>
      <c r="AL344" s="43">
        <f t="shared" si="288"/>
        <v>9.110016981</v>
      </c>
      <c r="AM344" s="43">
        <f t="shared" si="288"/>
        <v>8.806349748</v>
      </c>
      <c r="AN344" s="43">
        <f t="shared" si="288"/>
        <v>8.512804756</v>
      </c>
      <c r="AO344" s="43">
        <f t="shared" si="288"/>
        <v>8.229044598</v>
      </c>
      <c r="AP344" s="43">
        <f t="shared" si="288"/>
        <v>7.954743111</v>
      </c>
      <c r="AQ344" s="43">
        <f t="shared" si="288"/>
        <v>7.722729771</v>
      </c>
      <c r="AR344" s="43">
        <f t="shared" si="288"/>
        <v>7.497483486</v>
      </c>
      <c r="AS344" s="43">
        <f t="shared" si="288"/>
        <v>7.278806884</v>
      </c>
      <c r="AT344" s="43">
        <f t="shared" si="288"/>
        <v>7.06650835</v>
      </c>
      <c r="AU344" s="43">
        <f t="shared" si="288"/>
        <v>6.860401856</v>
      </c>
      <c r="AV344" s="43">
        <f t="shared" si="288"/>
        <v>6.660306802</v>
      </c>
      <c r="AW344" s="43">
        <f t="shared" si="288"/>
        <v>6.466047854</v>
      </c>
      <c r="AX344" s="43">
        <f t="shared" si="288"/>
        <v>6.277454791</v>
      </c>
      <c r="AY344" s="43">
        <f t="shared" si="288"/>
        <v>6.09436236</v>
      </c>
      <c r="AZ344" s="43">
        <f t="shared" si="288"/>
        <v>5.916610124</v>
      </c>
      <c r="BA344" s="43">
        <f t="shared" si="288"/>
        <v>5.744042329</v>
      </c>
      <c r="BB344" s="43">
        <f t="shared" si="288"/>
        <v>5.576507761</v>
      </c>
      <c r="BC344" s="43">
        <f t="shared" si="288"/>
        <v>5.437095067</v>
      </c>
      <c r="BD344" s="43">
        <f t="shared" si="288"/>
        <v>5.30116769</v>
      </c>
      <c r="BE344" s="43">
        <f t="shared" si="288"/>
        <v>5.168638498</v>
      </c>
      <c r="BF344" s="43">
        <f t="shared" si="288"/>
        <v>5.039422536</v>
      </c>
      <c r="BG344" s="43">
        <f t="shared" si="288"/>
        <v>4.913436972</v>
      </c>
      <c r="BH344" s="43">
        <f t="shared" si="288"/>
        <v>4.790601048</v>
      </c>
      <c r="BI344" s="43">
        <f t="shared" si="288"/>
        <v>4.670836022</v>
      </c>
      <c r="BJ344" s="43">
        <f t="shared" si="288"/>
        <v>4.554065121</v>
      </c>
      <c r="BK344" s="43">
        <f t="shared" si="288"/>
        <v>4.440213493</v>
      </c>
      <c r="BL344" s="43">
        <f t="shared" si="288"/>
        <v>4.329208156</v>
      </c>
      <c r="BM344" s="43">
        <f t="shared" si="288"/>
        <v>4.220977952</v>
      </c>
      <c r="BN344" s="43">
        <f t="shared" si="288"/>
        <v>4.115453503</v>
      </c>
      <c r="BO344" s="43"/>
      <c r="BP344" s="43"/>
      <c r="BQ344" s="43"/>
      <c r="BR344" s="43"/>
      <c r="BS344" s="43"/>
      <c r="BT344" s="43"/>
      <c r="BU344" s="43"/>
      <c r="BV344" s="43"/>
      <c r="BW344" s="43"/>
      <c r="BX344" s="43"/>
      <c r="BY344" s="43"/>
      <c r="BZ344" s="43"/>
      <c r="CA344" s="43"/>
      <c r="CB344" s="43"/>
      <c r="CC344" s="43"/>
      <c r="CD344" s="43"/>
      <c r="CE344" s="43"/>
      <c r="CF344" s="43"/>
      <c r="CG344" s="43"/>
      <c r="CH344" s="43"/>
      <c r="CI344" s="43"/>
      <c r="CJ344" s="43"/>
      <c r="CK344" s="43"/>
      <c r="CL344" s="43"/>
    </row>
    <row r="345" ht="14.25" customHeight="1">
      <c r="E345" s="50">
        <f t="shared" si="265"/>
        <v>26</v>
      </c>
      <c r="F345" s="50"/>
      <c r="G345" s="43"/>
      <c r="H345" s="43"/>
      <c r="I345" s="43"/>
      <c r="J345" s="43"/>
      <c r="K345" s="43"/>
      <c r="L345" s="43"/>
      <c r="M345" s="43"/>
      <c r="N345" s="43"/>
      <c r="O345" s="43"/>
      <c r="P345" s="43"/>
      <c r="Q345" s="43"/>
      <c r="R345" s="43"/>
      <c r="S345" s="43"/>
      <c r="T345" s="43"/>
      <c r="U345" s="43"/>
      <c r="V345" s="43"/>
      <c r="W345" s="43"/>
      <c r="X345" s="43"/>
      <c r="Y345" s="43"/>
      <c r="Z345" s="43"/>
      <c r="AA345" s="43"/>
      <c r="AB345" s="43"/>
      <c r="AC345" s="43"/>
      <c r="AD345" s="43"/>
      <c r="AE345" s="43"/>
      <c r="AF345" s="43">
        <f>+AF$242*AF$318</f>
        <v>11.55</v>
      </c>
      <c r="AG345" s="43">
        <f t="shared" ref="AG345:BN345" si="289">+AF345*(1-AG$319)</f>
        <v>11.165</v>
      </c>
      <c r="AH345" s="43">
        <f t="shared" si="289"/>
        <v>10.79283333</v>
      </c>
      <c r="AI345" s="43">
        <f t="shared" si="289"/>
        <v>10.43307222</v>
      </c>
      <c r="AJ345" s="43">
        <f t="shared" si="289"/>
        <v>10.08530315</v>
      </c>
      <c r="AK345" s="43">
        <f t="shared" si="289"/>
        <v>9.749126377</v>
      </c>
      <c r="AL345" s="43">
        <f t="shared" si="289"/>
        <v>9.424155497</v>
      </c>
      <c r="AM345" s="43">
        <f t="shared" si="289"/>
        <v>9.110016981</v>
      </c>
      <c r="AN345" s="43">
        <f t="shared" si="289"/>
        <v>8.806349748</v>
      </c>
      <c r="AO345" s="43">
        <f t="shared" si="289"/>
        <v>8.512804756</v>
      </c>
      <c r="AP345" s="43">
        <f t="shared" si="289"/>
        <v>8.229044598</v>
      </c>
      <c r="AQ345" s="43">
        <f t="shared" si="289"/>
        <v>7.989030797</v>
      </c>
      <c r="AR345" s="43">
        <f t="shared" si="289"/>
        <v>7.756017399</v>
      </c>
      <c r="AS345" s="43">
        <f t="shared" si="289"/>
        <v>7.529800225</v>
      </c>
      <c r="AT345" s="43">
        <f t="shared" si="289"/>
        <v>7.310181052</v>
      </c>
      <c r="AU345" s="43">
        <f t="shared" si="289"/>
        <v>7.096967438</v>
      </c>
      <c r="AV345" s="43">
        <f t="shared" si="289"/>
        <v>6.889972554</v>
      </c>
      <c r="AW345" s="43">
        <f t="shared" si="289"/>
        <v>6.689015021</v>
      </c>
      <c r="AX345" s="43">
        <f t="shared" si="289"/>
        <v>6.49391875</v>
      </c>
      <c r="AY345" s="43">
        <f t="shared" si="289"/>
        <v>6.304512786</v>
      </c>
      <c r="AZ345" s="43">
        <f t="shared" si="289"/>
        <v>6.120631163</v>
      </c>
      <c r="BA345" s="43">
        <f t="shared" si="289"/>
        <v>5.942112754</v>
      </c>
      <c r="BB345" s="43">
        <f t="shared" si="289"/>
        <v>5.768801132</v>
      </c>
      <c r="BC345" s="43">
        <f t="shared" si="289"/>
        <v>5.624581104</v>
      </c>
      <c r="BD345" s="43">
        <f t="shared" si="289"/>
        <v>5.483966576</v>
      </c>
      <c r="BE345" s="43">
        <f t="shared" si="289"/>
        <v>5.346867412</v>
      </c>
      <c r="BF345" s="43">
        <f t="shared" si="289"/>
        <v>5.213195727</v>
      </c>
      <c r="BG345" s="43">
        <f t="shared" si="289"/>
        <v>5.082865833</v>
      </c>
      <c r="BH345" s="43">
        <f t="shared" si="289"/>
        <v>4.955794188</v>
      </c>
      <c r="BI345" s="43">
        <f t="shared" si="289"/>
        <v>4.831899333</v>
      </c>
      <c r="BJ345" s="43">
        <f t="shared" si="289"/>
        <v>4.71110185</v>
      </c>
      <c r="BK345" s="43">
        <f t="shared" si="289"/>
        <v>4.593324303</v>
      </c>
      <c r="BL345" s="43">
        <f t="shared" si="289"/>
        <v>4.478491196</v>
      </c>
      <c r="BM345" s="43">
        <f t="shared" si="289"/>
        <v>4.366528916</v>
      </c>
      <c r="BN345" s="43">
        <f t="shared" si="289"/>
        <v>4.257365693</v>
      </c>
      <c r="BO345" s="43"/>
      <c r="BP345" s="43"/>
      <c r="BQ345" s="43"/>
      <c r="BR345" s="43"/>
      <c r="BS345" s="43"/>
      <c r="BT345" s="43"/>
      <c r="BU345" s="43"/>
      <c r="BV345" s="43"/>
      <c r="BW345" s="43"/>
      <c r="BX345" s="43"/>
      <c r="BY345" s="43"/>
      <c r="BZ345" s="43"/>
      <c r="CA345" s="43"/>
      <c r="CB345" s="43"/>
      <c r="CC345" s="43"/>
      <c r="CD345" s="43"/>
      <c r="CE345" s="43"/>
      <c r="CF345" s="43"/>
      <c r="CG345" s="43"/>
      <c r="CH345" s="43"/>
      <c r="CI345" s="43"/>
      <c r="CJ345" s="43"/>
      <c r="CK345" s="43"/>
      <c r="CL345" s="43"/>
      <c r="CM345" s="43"/>
    </row>
    <row r="346" ht="14.25" customHeight="1">
      <c r="E346" s="50">
        <f t="shared" si="265"/>
        <v>27</v>
      </c>
      <c r="F346" s="50"/>
      <c r="G346" s="43"/>
      <c r="H346" s="43"/>
      <c r="I346" s="43"/>
      <c r="J346" s="43"/>
      <c r="K346" s="43"/>
      <c r="L346" s="43"/>
      <c r="M346" s="43"/>
      <c r="N346" s="43"/>
      <c r="O346" s="43"/>
      <c r="P346" s="43"/>
      <c r="Q346" s="43"/>
      <c r="R346" s="43"/>
      <c r="S346" s="43"/>
      <c r="T346" s="43"/>
      <c r="U346" s="43"/>
      <c r="V346" s="43"/>
      <c r="W346" s="43"/>
      <c r="X346" s="43"/>
      <c r="Y346" s="43"/>
      <c r="Z346" s="43"/>
      <c r="AA346" s="43"/>
      <c r="AB346" s="43"/>
      <c r="AC346" s="43"/>
      <c r="AD346" s="43"/>
      <c r="AE346" s="43"/>
      <c r="AF346" s="43"/>
      <c r="AG346" s="43">
        <f>+AG$242*AG$318</f>
        <v>12.6</v>
      </c>
      <c r="AH346" s="43">
        <f t="shared" ref="AH346:BN346" si="290">+AG346*(1-AH$319)</f>
        <v>12.18</v>
      </c>
      <c r="AI346" s="43">
        <f t="shared" si="290"/>
        <v>11.774</v>
      </c>
      <c r="AJ346" s="43">
        <f t="shared" si="290"/>
        <v>11.38153333</v>
      </c>
      <c r="AK346" s="43">
        <f t="shared" si="290"/>
        <v>11.00214889</v>
      </c>
      <c r="AL346" s="43">
        <f t="shared" si="290"/>
        <v>10.63541059</v>
      </c>
      <c r="AM346" s="43">
        <f t="shared" si="290"/>
        <v>10.28089691</v>
      </c>
      <c r="AN346" s="43">
        <f t="shared" si="290"/>
        <v>9.938200343</v>
      </c>
      <c r="AO346" s="43">
        <f t="shared" si="290"/>
        <v>9.606926998</v>
      </c>
      <c r="AP346" s="43">
        <f t="shared" si="290"/>
        <v>9.286696098</v>
      </c>
      <c r="AQ346" s="43">
        <f t="shared" si="290"/>
        <v>9.015834128</v>
      </c>
      <c r="AR346" s="43">
        <f t="shared" si="290"/>
        <v>8.7528723</v>
      </c>
      <c r="AS346" s="43">
        <f t="shared" si="290"/>
        <v>8.497580191</v>
      </c>
      <c r="AT346" s="43">
        <f t="shared" si="290"/>
        <v>8.249734102</v>
      </c>
      <c r="AU346" s="43">
        <f t="shared" si="290"/>
        <v>8.009116857</v>
      </c>
      <c r="AV346" s="43">
        <f t="shared" si="290"/>
        <v>7.775517616</v>
      </c>
      <c r="AW346" s="43">
        <f t="shared" si="290"/>
        <v>7.548731685</v>
      </c>
      <c r="AX346" s="43">
        <f t="shared" si="290"/>
        <v>7.328560344</v>
      </c>
      <c r="AY346" s="43">
        <f t="shared" si="290"/>
        <v>7.114810668</v>
      </c>
      <c r="AZ346" s="43">
        <f t="shared" si="290"/>
        <v>6.907295357</v>
      </c>
      <c r="BA346" s="43">
        <f t="shared" si="290"/>
        <v>6.705832575</v>
      </c>
      <c r="BB346" s="43">
        <f t="shared" si="290"/>
        <v>6.510245792</v>
      </c>
      <c r="BC346" s="43">
        <f t="shared" si="290"/>
        <v>6.347489647</v>
      </c>
      <c r="BD346" s="43">
        <f t="shared" si="290"/>
        <v>6.188802406</v>
      </c>
      <c r="BE346" s="43">
        <f t="shared" si="290"/>
        <v>6.034082346</v>
      </c>
      <c r="BF346" s="43">
        <f t="shared" si="290"/>
        <v>5.883230287</v>
      </c>
      <c r="BG346" s="43">
        <f t="shared" si="290"/>
        <v>5.73614953</v>
      </c>
      <c r="BH346" s="43">
        <f t="shared" si="290"/>
        <v>5.592745792</v>
      </c>
      <c r="BI346" s="43">
        <f t="shared" si="290"/>
        <v>5.452927147</v>
      </c>
      <c r="BJ346" s="43">
        <f t="shared" si="290"/>
        <v>5.316603968</v>
      </c>
      <c r="BK346" s="43">
        <f t="shared" si="290"/>
        <v>5.183688869</v>
      </c>
      <c r="BL346" s="43">
        <f t="shared" si="290"/>
        <v>5.054096647</v>
      </c>
      <c r="BM346" s="43">
        <f t="shared" si="290"/>
        <v>4.927744231</v>
      </c>
      <c r="BN346" s="43">
        <f t="shared" si="290"/>
        <v>4.804550625</v>
      </c>
      <c r="BO346" s="43"/>
      <c r="BP346" s="43"/>
      <c r="BQ346" s="43"/>
      <c r="BR346" s="43"/>
      <c r="BS346" s="43"/>
      <c r="BT346" s="43"/>
      <c r="BU346" s="43"/>
      <c r="BV346" s="43"/>
      <c r="BW346" s="43"/>
      <c r="BX346" s="43"/>
      <c r="BY346" s="43"/>
      <c r="BZ346" s="43"/>
      <c r="CA346" s="43"/>
      <c r="CB346" s="43"/>
      <c r="CC346" s="43"/>
      <c r="CD346" s="43"/>
      <c r="CE346" s="43"/>
      <c r="CF346" s="43"/>
      <c r="CG346" s="43"/>
      <c r="CH346" s="43"/>
      <c r="CI346" s="43"/>
      <c r="CJ346" s="43"/>
      <c r="CK346" s="43"/>
      <c r="CL346" s="43"/>
      <c r="CM346" s="43"/>
      <c r="CN346" s="43"/>
    </row>
    <row r="347" ht="14.25" customHeight="1">
      <c r="E347" s="50">
        <f t="shared" si="265"/>
        <v>28</v>
      </c>
      <c r="F347" s="50"/>
      <c r="G347" s="43"/>
      <c r="H347" s="43"/>
      <c r="I347" s="43"/>
      <c r="J347" s="43"/>
      <c r="K347" s="43"/>
      <c r="L347" s="43"/>
      <c r="M347" s="43"/>
      <c r="N347" s="43"/>
      <c r="O347" s="43"/>
      <c r="P347" s="43"/>
      <c r="Q347" s="43"/>
      <c r="R347" s="43"/>
      <c r="S347" s="43"/>
      <c r="T347" s="43"/>
      <c r="U347" s="43"/>
      <c r="V347" s="43"/>
      <c r="W347" s="43"/>
      <c r="X347" s="43"/>
      <c r="Y347" s="43"/>
      <c r="Z347" s="43"/>
      <c r="AA347" s="43"/>
      <c r="AB347" s="43"/>
      <c r="AC347" s="43"/>
      <c r="AD347" s="43"/>
      <c r="AE347" s="43"/>
      <c r="AF347" s="43"/>
      <c r="AG347" s="43"/>
      <c r="AH347" s="43">
        <f>+AH$242*AH$318</f>
        <v>12.6</v>
      </c>
      <c r="AI347" s="43">
        <f t="shared" ref="AI347:BN347" si="291">+AH347*(1-AI$319)</f>
        <v>12.18</v>
      </c>
      <c r="AJ347" s="43">
        <f t="shared" si="291"/>
        <v>11.774</v>
      </c>
      <c r="AK347" s="43">
        <f t="shared" si="291"/>
        <v>11.38153333</v>
      </c>
      <c r="AL347" s="43">
        <f t="shared" si="291"/>
        <v>11.00214889</v>
      </c>
      <c r="AM347" s="43">
        <f t="shared" si="291"/>
        <v>10.63541059</v>
      </c>
      <c r="AN347" s="43">
        <f t="shared" si="291"/>
        <v>10.28089691</v>
      </c>
      <c r="AO347" s="43">
        <f t="shared" si="291"/>
        <v>9.938200343</v>
      </c>
      <c r="AP347" s="43">
        <f t="shared" si="291"/>
        <v>9.606926998</v>
      </c>
      <c r="AQ347" s="43">
        <f t="shared" si="291"/>
        <v>9.32672496</v>
      </c>
      <c r="AR347" s="43">
        <f t="shared" si="291"/>
        <v>9.054695482</v>
      </c>
      <c r="AS347" s="43">
        <f t="shared" si="291"/>
        <v>8.790600198</v>
      </c>
      <c r="AT347" s="43">
        <f t="shared" si="291"/>
        <v>8.534207692</v>
      </c>
      <c r="AU347" s="43">
        <f t="shared" si="291"/>
        <v>8.285293301</v>
      </c>
      <c r="AV347" s="43">
        <f t="shared" si="291"/>
        <v>8.043638913</v>
      </c>
      <c r="AW347" s="43">
        <f t="shared" si="291"/>
        <v>7.809032778</v>
      </c>
      <c r="AX347" s="43">
        <f t="shared" si="291"/>
        <v>7.581269322</v>
      </c>
      <c r="AY347" s="43">
        <f t="shared" si="291"/>
        <v>7.360148967</v>
      </c>
      <c r="AZ347" s="43">
        <f t="shared" si="291"/>
        <v>7.145477955</v>
      </c>
      <c r="BA347" s="43">
        <f t="shared" si="291"/>
        <v>6.937068181</v>
      </c>
      <c r="BB347" s="43">
        <f t="shared" si="291"/>
        <v>6.734737026</v>
      </c>
      <c r="BC347" s="43">
        <f t="shared" si="291"/>
        <v>6.5663686</v>
      </c>
      <c r="BD347" s="43">
        <f t="shared" si="291"/>
        <v>6.402209385</v>
      </c>
      <c r="BE347" s="43">
        <f t="shared" si="291"/>
        <v>6.242154151</v>
      </c>
      <c r="BF347" s="43">
        <f t="shared" si="291"/>
        <v>6.086100297</v>
      </c>
      <c r="BG347" s="43">
        <f t="shared" si="291"/>
        <v>5.93394779</v>
      </c>
      <c r="BH347" s="43">
        <f t="shared" si="291"/>
        <v>5.785599095</v>
      </c>
      <c r="BI347" s="43">
        <f t="shared" si="291"/>
        <v>5.640959118</v>
      </c>
      <c r="BJ347" s="43">
        <f t="shared" si="291"/>
        <v>5.49993514</v>
      </c>
      <c r="BK347" s="43">
        <f t="shared" si="291"/>
        <v>5.362436761</v>
      </c>
      <c r="BL347" s="43">
        <f t="shared" si="291"/>
        <v>5.228375842</v>
      </c>
      <c r="BM347" s="43">
        <f t="shared" si="291"/>
        <v>5.097666446</v>
      </c>
      <c r="BN347" s="43">
        <f t="shared" si="291"/>
        <v>4.970224785</v>
      </c>
      <c r="BO347" s="43"/>
      <c r="BP347" s="43"/>
      <c r="BQ347" s="43"/>
      <c r="BR347" s="43"/>
      <c r="BS347" s="43"/>
      <c r="BT347" s="43"/>
      <c r="BU347" s="43"/>
      <c r="BV347" s="43"/>
      <c r="BW347" s="43"/>
      <c r="BX347" s="43"/>
      <c r="BY347" s="43"/>
      <c r="BZ347" s="43"/>
      <c r="CA347" s="43"/>
      <c r="CB347" s="43"/>
      <c r="CC347" s="43"/>
      <c r="CD347" s="43"/>
      <c r="CE347" s="43"/>
      <c r="CF347" s="43"/>
      <c r="CG347" s="43"/>
      <c r="CH347" s="43"/>
      <c r="CI347" s="43"/>
      <c r="CJ347" s="43"/>
      <c r="CK347" s="43"/>
      <c r="CL347" s="43"/>
      <c r="CM347" s="43"/>
      <c r="CN347" s="43"/>
      <c r="CO347" s="43"/>
    </row>
    <row r="348" ht="14.25" customHeight="1">
      <c r="E348" s="50">
        <f t="shared" si="265"/>
        <v>29</v>
      </c>
      <c r="F348" s="50"/>
      <c r="G348" s="43"/>
      <c r="H348" s="43"/>
      <c r="I348" s="43"/>
      <c r="J348" s="43"/>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c r="AI348" s="43">
        <f>+AI$242*AI$318</f>
        <v>13.65</v>
      </c>
      <c r="AJ348" s="43">
        <f t="shared" ref="AJ348:BN348" si="292">+AI348*(1-AJ$319)</f>
        <v>13.195</v>
      </c>
      <c r="AK348" s="43">
        <f t="shared" si="292"/>
        <v>12.75516667</v>
      </c>
      <c r="AL348" s="43">
        <f t="shared" si="292"/>
        <v>12.32999444</v>
      </c>
      <c r="AM348" s="43">
        <f t="shared" si="292"/>
        <v>11.91899463</v>
      </c>
      <c r="AN348" s="43">
        <f t="shared" si="292"/>
        <v>11.52169481</v>
      </c>
      <c r="AO348" s="43">
        <f t="shared" si="292"/>
        <v>11.13763832</v>
      </c>
      <c r="AP348" s="43">
        <f t="shared" si="292"/>
        <v>10.7663837</v>
      </c>
      <c r="AQ348" s="43">
        <f t="shared" si="292"/>
        <v>10.45236418</v>
      </c>
      <c r="AR348" s="43">
        <f t="shared" si="292"/>
        <v>10.14750356</v>
      </c>
      <c r="AS348" s="43">
        <f t="shared" si="292"/>
        <v>9.851534704</v>
      </c>
      <c r="AT348" s="43">
        <f t="shared" si="292"/>
        <v>9.564198275</v>
      </c>
      <c r="AU348" s="43">
        <f t="shared" si="292"/>
        <v>9.285242492</v>
      </c>
      <c r="AV348" s="43">
        <f t="shared" si="292"/>
        <v>9.01442292</v>
      </c>
      <c r="AW348" s="43">
        <f t="shared" si="292"/>
        <v>8.751502251</v>
      </c>
      <c r="AX348" s="43">
        <f t="shared" si="292"/>
        <v>8.496250102</v>
      </c>
      <c r="AY348" s="43">
        <f t="shared" si="292"/>
        <v>8.248442807</v>
      </c>
      <c r="AZ348" s="43">
        <f t="shared" si="292"/>
        <v>8.007863226</v>
      </c>
      <c r="BA348" s="43">
        <f t="shared" si="292"/>
        <v>7.774300548</v>
      </c>
      <c r="BB348" s="43">
        <f t="shared" si="292"/>
        <v>7.547550115</v>
      </c>
      <c r="BC348" s="43">
        <f t="shared" si="292"/>
        <v>7.358861363</v>
      </c>
      <c r="BD348" s="43">
        <f t="shared" si="292"/>
        <v>7.174889829</v>
      </c>
      <c r="BE348" s="43">
        <f t="shared" si="292"/>
        <v>6.995517583</v>
      </c>
      <c r="BF348" s="43">
        <f t="shared" si="292"/>
        <v>6.820629643</v>
      </c>
      <c r="BG348" s="43">
        <f t="shared" si="292"/>
        <v>6.650113902</v>
      </c>
      <c r="BH348" s="43">
        <f t="shared" si="292"/>
        <v>6.483861055</v>
      </c>
      <c r="BI348" s="43">
        <f t="shared" si="292"/>
        <v>6.321764528</v>
      </c>
      <c r="BJ348" s="43">
        <f t="shared" si="292"/>
        <v>6.163720415</v>
      </c>
      <c r="BK348" s="43">
        <f t="shared" si="292"/>
        <v>6.009627405</v>
      </c>
      <c r="BL348" s="43">
        <f t="shared" si="292"/>
        <v>5.85938672</v>
      </c>
      <c r="BM348" s="43">
        <f t="shared" si="292"/>
        <v>5.712902052</v>
      </c>
      <c r="BN348" s="43">
        <f t="shared" si="292"/>
        <v>5.5700795</v>
      </c>
      <c r="BO348" s="43"/>
      <c r="BP348" s="43"/>
      <c r="BQ348" s="43"/>
      <c r="BR348" s="43"/>
      <c r="BS348" s="43"/>
      <c r="BT348" s="43"/>
      <c r="BU348" s="43"/>
      <c r="BV348" s="43"/>
      <c r="BW348" s="43"/>
      <c r="BX348" s="43"/>
      <c r="BY348" s="43"/>
      <c r="BZ348" s="43"/>
      <c r="CA348" s="43"/>
      <c r="CB348" s="43"/>
      <c r="CC348" s="43"/>
      <c r="CD348" s="43"/>
      <c r="CE348" s="43"/>
      <c r="CF348" s="43"/>
      <c r="CG348" s="43"/>
      <c r="CH348" s="43"/>
      <c r="CI348" s="43"/>
      <c r="CJ348" s="43"/>
      <c r="CK348" s="43"/>
      <c r="CL348" s="43"/>
      <c r="CM348" s="43"/>
      <c r="CN348" s="43"/>
      <c r="CO348" s="43"/>
      <c r="CP348" s="43"/>
    </row>
    <row r="349" ht="14.25" customHeight="1">
      <c r="E349" s="50">
        <f t="shared" si="265"/>
        <v>30</v>
      </c>
      <c r="F349" s="50"/>
      <c r="G349" s="43"/>
      <c r="H349" s="43"/>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f>+AJ$242*AJ$318</f>
        <v>13.65</v>
      </c>
      <c r="AK349" s="43">
        <f t="shared" ref="AK349:BN349" si="293">+AJ349*(1-AK$319)</f>
        <v>13.195</v>
      </c>
      <c r="AL349" s="43">
        <f t="shared" si="293"/>
        <v>12.75516667</v>
      </c>
      <c r="AM349" s="43">
        <f t="shared" si="293"/>
        <v>12.32999444</v>
      </c>
      <c r="AN349" s="43">
        <f t="shared" si="293"/>
        <v>11.91899463</v>
      </c>
      <c r="AO349" s="43">
        <f t="shared" si="293"/>
        <v>11.52169481</v>
      </c>
      <c r="AP349" s="43">
        <f t="shared" si="293"/>
        <v>11.13763832</v>
      </c>
      <c r="AQ349" s="43">
        <f t="shared" si="293"/>
        <v>10.81279053</v>
      </c>
      <c r="AR349" s="43">
        <f t="shared" si="293"/>
        <v>10.49741747</v>
      </c>
      <c r="AS349" s="43">
        <f t="shared" si="293"/>
        <v>10.1912428</v>
      </c>
      <c r="AT349" s="43">
        <f t="shared" si="293"/>
        <v>9.893998216</v>
      </c>
      <c r="AU349" s="43">
        <f t="shared" si="293"/>
        <v>9.605423268</v>
      </c>
      <c r="AV349" s="43">
        <f t="shared" si="293"/>
        <v>9.325265089</v>
      </c>
      <c r="AW349" s="43">
        <f t="shared" si="293"/>
        <v>9.053278191</v>
      </c>
      <c r="AX349" s="43">
        <f t="shared" si="293"/>
        <v>8.789224244</v>
      </c>
      <c r="AY349" s="43">
        <f t="shared" si="293"/>
        <v>8.53287187</v>
      </c>
      <c r="AZ349" s="43">
        <f t="shared" si="293"/>
        <v>8.28399644</v>
      </c>
      <c r="BA349" s="43">
        <f t="shared" si="293"/>
        <v>8.042379877</v>
      </c>
      <c r="BB349" s="43">
        <f t="shared" si="293"/>
        <v>7.807810464</v>
      </c>
      <c r="BC349" s="43">
        <f t="shared" si="293"/>
        <v>7.612615203</v>
      </c>
      <c r="BD349" s="43">
        <f t="shared" si="293"/>
        <v>7.422299823</v>
      </c>
      <c r="BE349" s="43">
        <f t="shared" si="293"/>
        <v>7.236742327</v>
      </c>
      <c r="BF349" s="43">
        <f t="shared" si="293"/>
        <v>7.055823769</v>
      </c>
      <c r="BG349" s="43">
        <f t="shared" si="293"/>
        <v>6.879428175</v>
      </c>
      <c r="BH349" s="43">
        <f t="shared" si="293"/>
        <v>6.70744247</v>
      </c>
      <c r="BI349" s="43">
        <f t="shared" si="293"/>
        <v>6.539756409</v>
      </c>
      <c r="BJ349" s="43">
        <f t="shared" si="293"/>
        <v>6.376262498</v>
      </c>
      <c r="BK349" s="43">
        <f t="shared" si="293"/>
        <v>6.216855936</v>
      </c>
      <c r="BL349" s="43">
        <f t="shared" si="293"/>
        <v>6.061434537</v>
      </c>
      <c r="BM349" s="43">
        <f t="shared" si="293"/>
        <v>5.909898674</v>
      </c>
      <c r="BN349" s="43">
        <f t="shared" si="293"/>
        <v>5.762151207</v>
      </c>
      <c r="BO349" s="43"/>
      <c r="BP349" s="43"/>
      <c r="BQ349" s="43"/>
      <c r="BR349" s="43"/>
      <c r="BS349" s="43"/>
      <c r="BT349" s="43"/>
      <c r="BU349" s="43"/>
      <c r="BV349" s="43"/>
      <c r="BW349" s="43"/>
      <c r="BX349" s="43"/>
      <c r="BY349" s="43"/>
      <c r="BZ349" s="43"/>
      <c r="CA349" s="43"/>
      <c r="CB349" s="43"/>
      <c r="CC349" s="43"/>
      <c r="CD349" s="43"/>
      <c r="CE349" s="43"/>
      <c r="CF349" s="43"/>
      <c r="CG349" s="43"/>
      <c r="CH349" s="43"/>
      <c r="CI349" s="43"/>
      <c r="CJ349" s="43"/>
      <c r="CK349" s="43"/>
      <c r="CL349" s="43"/>
      <c r="CM349" s="43"/>
      <c r="CN349" s="43"/>
      <c r="CO349" s="43"/>
      <c r="CP349" s="43"/>
      <c r="CQ349" s="43"/>
    </row>
    <row r="350" ht="14.25" customHeight="1">
      <c r="E350" s="50">
        <f t="shared" si="265"/>
        <v>31</v>
      </c>
      <c r="F350" s="50"/>
      <c r="G350" s="43"/>
      <c r="H350" s="43"/>
      <c r="I350" s="43"/>
      <c r="J350" s="43"/>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c r="AI350" s="43"/>
      <c r="AJ350" s="43"/>
      <c r="AK350" s="43">
        <f>+AK$242*AK$318</f>
        <v>14.7</v>
      </c>
      <c r="AL350" s="43">
        <f t="shared" ref="AL350:BN350" si="294">+AK350*(1-AL$319)</f>
        <v>14.21</v>
      </c>
      <c r="AM350" s="43">
        <f t="shared" si="294"/>
        <v>13.73633333</v>
      </c>
      <c r="AN350" s="43">
        <f t="shared" si="294"/>
        <v>13.27845556</v>
      </c>
      <c r="AO350" s="43">
        <f t="shared" si="294"/>
        <v>12.83584037</v>
      </c>
      <c r="AP350" s="43">
        <f t="shared" si="294"/>
        <v>12.40797902</v>
      </c>
      <c r="AQ350" s="43">
        <f t="shared" si="294"/>
        <v>12.04607964</v>
      </c>
      <c r="AR350" s="43">
        <f t="shared" si="294"/>
        <v>11.69473565</v>
      </c>
      <c r="AS350" s="43">
        <f t="shared" si="294"/>
        <v>11.35363919</v>
      </c>
      <c r="AT350" s="43">
        <f t="shared" si="294"/>
        <v>11.02249138</v>
      </c>
      <c r="AU350" s="43">
        <f t="shared" si="294"/>
        <v>10.70100205</v>
      </c>
      <c r="AV350" s="43">
        <f t="shared" si="294"/>
        <v>10.38888949</v>
      </c>
      <c r="AW350" s="43">
        <f t="shared" si="294"/>
        <v>10.08588021</v>
      </c>
      <c r="AX350" s="43">
        <f t="shared" si="294"/>
        <v>9.791708706</v>
      </c>
      <c r="AY350" s="43">
        <f t="shared" si="294"/>
        <v>9.506117202</v>
      </c>
      <c r="AZ350" s="43">
        <f t="shared" si="294"/>
        <v>9.228855451</v>
      </c>
      <c r="BA350" s="43">
        <f t="shared" si="294"/>
        <v>8.9596805</v>
      </c>
      <c r="BB350" s="43">
        <f t="shared" si="294"/>
        <v>8.698356485</v>
      </c>
      <c r="BC350" s="43">
        <f t="shared" si="294"/>
        <v>8.480897573</v>
      </c>
      <c r="BD350" s="43">
        <f t="shared" si="294"/>
        <v>8.268875134</v>
      </c>
      <c r="BE350" s="43">
        <f t="shared" si="294"/>
        <v>8.062153256</v>
      </c>
      <c r="BF350" s="43">
        <f t="shared" si="294"/>
        <v>7.860599424</v>
      </c>
      <c r="BG350" s="43">
        <f t="shared" si="294"/>
        <v>7.664084439</v>
      </c>
      <c r="BH350" s="43">
        <f t="shared" si="294"/>
        <v>7.472482328</v>
      </c>
      <c r="BI350" s="43">
        <f t="shared" si="294"/>
        <v>7.285670269</v>
      </c>
      <c r="BJ350" s="43">
        <f t="shared" si="294"/>
        <v>7.103528513</v>
      </c>
      <c r="BK350" s="43">
        <f t="shared" si="294"/>
        <v>6.9259403</v>
      </c>
      <c r="BL350" s="43">
        <f t="shared" si="294"/>
        <v>6.752791792</v>
      </c>
      <c r="BM350" s="43">
        <f t="shared" si="294"/>
        <v>6.583971998</v>
      </c>
      <c r="BN350" s="43">
        <f t="shared" si="294"/>
        <v>6.419372698</v>
      </c>
      <c r="BO350" s="43"/>
      <c r="BP350" s="43"/>
      <c r="BQ350" s="43"/>
      <c r="BR350" s="43"/>
      <c r="BS350" s="43"/>
      <c r="BT350" s="43"/>
      <c r="BU350" s="43"/>
      <c r="BV350" s="43"/>
      <c r="BW350" s="43"/>
      <c r="BX350" s="43"/>
      <c r="BY350" s="43"/>
      <c r="BZ350" s="43"/>
      <c r="CA350" s="43"/>
      <c r="CB350" s="43"/>
      <c r="CC350" s="43"/>
      <c r="CD350" s="43"/>
      <c r="CE350" s="43"/>
      <c r="CF350" s="43"/>
      <c r="CG350" s="43"/>
      <c r="CH350" s="43"/>
      <c r="CI350" s="43"/>
      <c r="CJ350" s="43"/>
      <c r="CK350" s="43"/>
      <c r="CL350" s="43"/>
      <c r="CM350" s="43"/>
      <c r="CN350" s="43"/>
      <c r="CO350" s="43"/>
      <c r="CP350" s="43"/>
      <c r="CQ350" s="43"/>
      <c r="CR350" s="43"/>
    </row>
    <row r="351" ht="14.25" customHeight="1">
      <c r="E351" s="50">
        <f t="shared" si="265"/>
        <v>32</v>
      </c>
      <c r="F351" s="50"/>
      <c r="G351" s="43"/>
      <c r="H351" s="43"/>
      <c r="I351" s="43"/>
      <c r="J351" s="43"/>
      <c r="K351" s="43"/>
      <c r="L351" s="43"/>
      <c r="M351" s="43"/>
      <c r="N351" s="43"/>
      <c r="O351" s="43"/>
      <c r="P351" s="43"/>
      <c r="Q351" s="43"/>
      <c r="R351" s="43"/>
      <c r="S351" s="43"/>
      <c r="T351" s="43"/>
      <c r="U351" s="43"/>
      <c r="V351" s="43"/>
      <c r="W351" s="43"/>
      <c r="X351" s="43"/>
      <c r="Y351" s="43"/>
      <c r="Z351" s="43"/>
      <c r="AA351" s="43"/>
      <c r="AB351" s="43"/>
      <c r="AC351" s="43"/>
      <c r="AD351" s="43"/>
      <c r="AE351" s="43"/>
      <c r="AF351" s="43"/>
      <c r="AG351" s="43"/>
      <c r="AH351" s="43"/>
      <c r="AI351" s="43"/>
      <c r="AJ351" s="43"/>
      <c r="AK351" s="43"/>
      <c r="AL351" s="43">
        <f>+AL$242*AL$318</f>
        <v>14.7</v>
      </c>
      <c r="AM351" s="43">
        <f t="shared" ref="AM351:BN351" si="295">+AL351*(1-AM$319)</f>
        <v>14.21</v>
      </c>
      <c r="AN351" s="43">
        <f t="shared" si="295"/>
        <v>13.73633333</v>
      </c>
      <c r="AO351" s="43">
        <f t="shared" si="295"/>
        <v>13.27845556</v>
      </c>
      <c r="AP351" s="43">
        <f t="shared" si="295"/>
        <v>12.83584037</v>
      </c>
      <c r="AQ351" s="43">
        <f t="shared" si="295"/>
        <v>12.46146169</v>
      </c>
      <c r="AR351" s="43">
        <f t="shared" si="295"/>
        <v>12.09800239</v>
      </c>
      <c r="AS351" s="43">
        <f t="shared" si="295"/>
        <v>11.74514399</v>
      </c>
      <c r="AT351" s="43">
        <f t="shared" si="295"/>
        <v>11.40257729</v>
      </c>
      <c r="AU351" s="43">
        <f t="shared" si="295"/>
        <v>11.07000212</v>
      </c>
      <c r="AV351" s="43">
        <f t="shared" si="295"/>
        <v>10.74712706</v>
      </c>
      <c r="AW351" s="43">
        <f t="shared" si="295"/>
        <v>10.43366919</v>
      </c>
      <c r="AX351" s="43">
        <f t="shared" si="295"/>
        <v>10.12935383</v>
      </c>
      <c r="AY351" s="43">
        <f t="shared" si="295"/>
        <v>9.833914347</v>
      </c>
      <c r="AZ351" s="43">
        <f t="shared" si="295"/>
        <v>9.547091845</v>
      </c>
      <c r="BA351" s="43">
        <f t="shared" si="295"/>
        <v>9.268635</v>
      </c>
      <c r="BB351" s="43">
        <f t="shared" si="295"/>
        <v>8.998299812</v>
      </c>
      <c r="BC351" s="43">
        <f t="shared" si="295"/>
        <v>8.773342317</v>
      </c>
      <c r="BD351" s="43">
        <f t="shared" si="295"/>
        <v>8.554008759</v>
      </c>
      <c r="BE351" s="43">
        <f t="shared" si="295"/>
        <v>8.34015854</v>
      </c>
      <c r="BF351" s="43">
        <f t="shared" si="295"/>
        <v>8.131654577</v>
      </c>
      <c r="BG351" s="43">
        <f t="shared" si="295"/>
        <v>7.928363212</v>
      </c>
      <c r="BH351" s="43">
        <f t="shared" si="295"/>
        <v>7.730154132</v>
      </c>
      <c r="BI351" s="43">
        <f t="shared" si="295"/>
        <v>7.536900279</v>
      </c>
      <c r="BJ351" s="43">
        <f t="shared" si="295"/>
        <v>7.348477772</v>
      </c>
      <c r="BK351" s="43">
        <f t="shared" si="295"/>
        <v>7.164765827</v>
      </c>
      <c r="BL351" s="43">
        <f t="shared" si="295"/>
        <v>6.985646682</v>
      </c>
      <c r="BM351" s="43">
        <f t="shared" si="295"/>
        <v>6.811005515</v>
      </c>
      <c r="BN351" s="43">
        <f t="shared" si="295"/>
        <v>6.640730377</v>
      </c>
      <c r="BO351" s="43"/>
      <c r="BP351" s="43"/>
      <c r="BQ351" s="43"/>
      <c r="BR351" s="43"/>
      <c r="BS351" s="43"/>
      <c r="BT351" s="43"/>
      <c r="BU351" s="43"/>
      <c r="BV351" s="43"/>
      <c r="BW351" s="43"/>
      <c r="BX351" s="43"/>
      <c r="BY351" s="43"/>
      <c r="BZ351" s="43"/>
      <c r="CA351" s="43"/>
      <c r="CB351" s="43"/>
      <c r="CC351" s="43"/>
      <c r="CD351" s="43"/>
      <c r="CE351" s="43"/>
      <c r="CF351" s="43"/>
      <c r="CG351" s="43"/>
      <c r="CH351" s="43"/>
      <c r="CI351" s="43"/>
      <c r="CJ351" s="43"/>
      <c r="CK351" s="43"/>
      <c r="CL351" s="43"/>
      <c r="CM351" s="43"/>
      <c r="CN351" s="43"/>
      <c r="CO351" s="43"/>
      <c r="CP351" s="43"/>
      <c r="CQ351" s="43"/>
      <c r="CR351" s="43"/>
      <c r="CS351" s="43"/>
    </row>
    <row r="352" ht="14.25" customHeight="1">
      <c r="E352" s="50">
        <f t="shared" si="265"/>
        <v>33</v>
      </c>
      <c r="F352" s="50"/>
      <c r="G352" s="43"/>
      <c r="H352" s="43"/>
      <c r="I352" s="43"/>
      <c r="J352" s="43"/>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c r="AI352" s="43"/>
      <c r="AJ352" s="43"/>
      <c r="AK352" s="43"/>
      <c r="AL352" s="43"/>
      <c r="AM352" s="43">
        <f>+AM$242*AM$318</f>
        <v>15.75</v>
      </c>
      <c r="AN352" s="43">
        <f t="shared" ref="AN352:BN352" si="296">+AM352*(1-AN$319)</f>
        <v>15.225</v>
      </c>
      <c r="AO352" s="43">
        <f t="shared" si="296"/>
        <v>14.7175</v>
      </c>
      <c r="AP352" s="43">
        <f t="shared" si="296"/>
        <v>14.22691667</v>
      </c>
      <c r="AQ352" s="43">
        <f t="shared" si="296"/>
        <v>13.81196493</v>
      </c>
      <c r="AR352" s="43">
        <f t="shared" si="296"/>
        <v>13.40911595</v>
      </c>
      <c r="AS352" s="43">
        <f t="shared" si="296"/>
        <v>13.01801674</v>
      </c>
      <c r="AT352" s="43">
        <f t="shared" si="296"/>
        <v>12.63832458</v>
      </c>
      <c r="AU352" s="43">
        <f t="shared" si="296"/>
        <v>12.26970678</v>
      </c>
      <c r="AV352" s="43">
        <f t="shared" si="296"/>
        <v>11.91184034</v>
      </c>
      <c r="AW352" s="43">
        <f t="shared" si="296"/>
        <v>11.56441166</v>
      </c>
      <c r="AX352" s="43">
        <f t="shared" si="296"/>
        <v>11.22711632</v>
      </c>
      <c r="AY352" s="43">
        <f t="shared" si="296"/>
        <v>10.89965876</v>
      </c>
      <c r="AZ352" s="43">
        <f t="shared" si="296"/>
        <v>10.58175205</v>
      </c>
      <c r="BA352" s="43">
        <f t="shared" si="296"/>
        <v>10.27311761</v>
      </c>
      <c r="BB352" s="43">
        <f t="shared" si="296"/>
        <v>9.973485014</v>
      </c>
      <c r="BC352" s="43">
        <f t="shared" si="296"/>
        <v>9.724147888</v>
      </c>
      <c r="BD352" s="43">
        <f t="shared" si="296"/>
        <v>9.481044191</v>
      </c>
      <c r="BE352" s="43">
        <f t="shared" si="296"/>
        <v>9.244018086</v>
      </c>
      <c r="BF352" s="43">
        <f t="shared" si="296"/>
        <v>9.012917634</v>
      </c>
      <c r="BG352" s="43">
        <f t="shared" si="296"/>
        <v>8.787594693</v>
      </c>
      <c r="BH352" s="43">
        <f t="shared" si="296"/>
        <v>8.567904826</v>
      </c>
      <c r="BI352" s="43">
        <f t="shared" si="296"/>
        <v>8.353707205</v>
      </c>
      <c r="BJ352" s="43">
        <f t="shared" si="296"/>
        <v>8.144864525</v>
      </c>
      <c r="BK352" s="43">
        <f t="shared" si="296"/>
        <v>7.941242912</v>
      </c>
      <c r="BL352" s="43">
        <f t="shared" si="296"/>
        <v>7.742711839</v>
      </c>
      <c r="BM352" s="43">
        <f t="shared" si="296"/>
        <v>7.549144043</v>
      </c>
      <c r="BN352" s="43">
        <f t="shared" si="296"/>
        <v>7.360415442</v>
      </c>
      <c r="BO352" s="43"/>
      <c r="BP352" s="43"/>
      <c r="BQ352" s="43"/>
      <c r="BR352" s="43"/>
      <c r="BS352" s="43"/>
      <c r="BT352" s="43"/>
      <c r="BU352" s="43"/>
      <c r="BV352" s="43"/>
      <c r="BW352" s="43"/>
      <c r="BX352" s="43"/>
      <c r="BY352" s="43"/>
      <c r="BZ352" s="43"/>
      <c r="CA352" s="43"/>
      <c r="CB352" s="43"/>
      <c r="CC352" s="43"/>
      <c r="CD352" s="43"/>
      <c r="CE352" s="43"/>
      <c r="CF352" s="43"/>
      <c r="CG352" s="43"/>
      <c r="CH352" s="43"/>
      <c r="CI352" s="43"/>
      <c r="CJ352" s="43"/>
      <c r="CK352" s="43"/>
      <c r="CL352" s="43"/>
      <c r="CM352" s="43"/>
      <c r="CN352" s="43"/>
      <c r="CO352" s="43"/>
      <c r="CP352" s="43"/>
      <c r="CQ352" s="43"/>
      <c r="CR352" s="43"/>
      <c r="CS352" s="43"/>
      <c r="CT352" s="43"/>
    </row>
    <row r="353" ht="14.25" customHeight="1">
      <c r="E353" s="50">
        <f t="shared" si="265"/>
        <v>34</v>
      </c>
      <c r="F353" s="50"/>
      <c r="G353" s="43"/>
      <c r="H353" s="43"/>
      <c r="I353" s="43"/>
      <c r="J353" s="43"/>
      <c r="K353" s="43"/>
      <c r="L353" s="43"/>
      <c r="M353" s="43"/>
      <c r="N353" s="43"/>
      <c r="O353" s="43"/>
      <c r="P353" s="43"/>
      <c r="Q353" s="43"/>
      <c r="R353" s="43"/>
      <c r="S353" s="43"/>
      <c r="T353" s="43"/>
      <c r="U353" s="43"/>
      <c r="V353" s="43"/>
      <c r="W353" s="43"/>
      <c r="X353" s="43"/>
      <c r="Y353" s="43"/>
      <c r="Z353" s="43"/>
      <c r="AA353" s="43"/>
      <c r="AB353" s="43"/>
      <c r="AC353" s="43"/>
      <c r="AD353" s="43"/>
      <c r="AE353" s="43"/>
      <c r="AF353" s="43"/>
      <c r="AG353" s="43"/>
      <c r="AH353" s="43"/>
      <c r="AI353" s="43"/>
      <c r="AJ353" s="43"/>
      <c r="AK353" s="43"/>
      <c r="AL353" s="43"/>
      <c r="AM353" s="43"/>
      <c r="AN353" s="43">
        <f>+AN$242*AN$318</f>
        <v>15.75</v>
      </c>
      <c r="AO353" s="43">
        <f t="shared" ref="AO353:BN353" si="297">+AN353*(1-AO$319)</f>
        <v>15.225</v>
      </c>
      <c r="AP353" s="43">
        <f t="shared" si="297"/>
        <v>14.7175</v>
      </c>
      <c r="AQ353" s="43">
        <f t="shared" si="297"/>
        <v>14.28823958</v>
      </c>
      <c r="AR353" s="43">
        <f t="shared" si="297"/>
        <v>13.87149926</v>
      </c>
      <c r="AS353" s="43">
        <f t="shared" si="297"/>
        <v>13.46691387</v>
      </c>
      <c r="AT353" s="43">
        <f t="shared" si="297"/>
        <v>13.07412888</v>
      </c>
      <c r="AU353" s="43">
        <f t="shared" si="297"/>
        <v>12.69280012</v>
      </c>
      <c r="AV353" s="43">
        <f t="shared" si="297"/>
        <v>12.32259345</v>
      </c>
      <c r="AW353" s="43">
        <f t="shared" si="297"/>
        <v>11.96318447</v>
      </c>
      <c r="AX353" s="43">
        <f t="shared" si="297"/>
        <v>11.61425826</v>
      </c>
      <c r="AY353" s="43">
        <f t="shared" si="297"/>
        <v>11.27550906</v>
      </c>
      <c r="AZ353" s="43">
        <f t="shared" si="297"/>
        <v>10.94664005</v>
      </c>
      <c r="BA353" s="43">
        <f t="shared" si="297"/>
        <v>10.62736305</v>
      </c>
      <c r="BB353" s="43">
        <f t="shared" si="297"/>
        <v>10.31739829</v>
      </c>
      <c r="BC353" s="43">
        <f t="shared" si="297"/>
        <v>10.05946333</v>
      </c>
      <c r="BD353" s="43">
        <f t="shared" si="297"/>
        <v>9.80797675</v>
      </c>
      <c r="BE353" s="43">
        <f t="shared" si="297"/>
        <v>9.562777331</v>
      </c>
      <c r="BF353" s="43">
        <f t="shared" si="297"/>
        <v>9.323707898</v>
      </c>
      <c r="BG353" s="43">
        <f t="shared" si="297"/>
        <v>9.0906152</v>
      </c>
      <c r="BH353" s="43">
        <f t="shared" si="297"/>
        <v>8.86334982</v>
      </c>
      <c r="BI353" s="43">
        <f t="shared" si="297"/>
        <v>8.641766075</v>
      </c>
      <c r="BJ353" s="43">
        <f t="shared" si="297"/>
        <v>8.425721923</v>
      </c>
      <c r="BK353" s="43">
        <f t="shared" si="297"/>
        <v>8.215078875</v>
      </c>
      <c r="BL353" s="43">
        <f t="shared" si="297"/>
        <v>8.009701903</v>
      </c>
      <c r="BM353" s="43">
        <f t="shared" si="297"/>
        <v>7.809459355</v>
      </c>
      <c r="BN353" s="43">
        <f t="shared" si="297"/>
        <v>7.614222871</v>
      </c>
      <c r="BO353" s="43"/>
      <c r="BP353" s="43"/>
      <c r="BQ353" s="43"/>
      <c r="BR353" s="43"/>
      <c r="BS353" s="43"/>
      <c r="BT353" s="43"/>
      <c r="BU353" s="43"/>
      <c r="BV353" s="43"/>
      <c r="BW353" s="43"/>
      <c r="BX353" s="43"/>
      <c r="BY353" s="43"/>
      <c r="BZ353" s="43"/>
      <c r="CA353" s="43"/>
      <c r="CB353" s="43"/>
      <c r="CC353" s="43"/>
      <c r="CD353" s="43"/>
      <c r="CE353" s="43"/>
      <c r="CF353" s="43"/>
      <c r="CG353" s="43"/>
      <c r="CH353" s="43"/>
      <c r="CI353" s="43"/>
      <c r="CJ353" s="43"/>
      <c r="CK353" s="43"/>
      <c r="CL353" s="43"/>
      <c r="CM353" s="43"/>
      <c r="CN353" s="43"/>
      <c r="CO353" s="43"/>
      <c r="CP353" s="43"/>
      <c r="CQ353" s="43"/>
      <c r="CR353" s="43"/>
      <c r="CS353" s="43"/>
      <c r="CT353" s="43"/>
      <c r="CU353" s="43"/>
    </row>
    <row r="354" ht="14.25" customHeight="1">
      <c r="E354" s="50">
        <f t="shared" si="265"/>
        <v>35</v>
      </c>
      <c r="F354" s="50"/>
      <c r="G354" s="43"/>
      <c r="H354" s="43"/>
      <c r="I354" s="43"/>
      <c r="J354" s="43"/>
      <c r="K354" s="43"/>
      <c r="L354" s="43"/>
      <c r="M354" s="43"/>
      <c r="N354" s="43"/>
      <c r="O354" s="43"/>
      <c r="P354" s="43"/>
      <c r="Q354" s="43"/>
      <c r="R354" s="43"/>
      <c r="S354" s="43"/>
      <c r="T354" s="43"/>
      <c r="U354" s="43"/>
      <c r="V354" s="43"/>
      <c r="W354" s="43"/>
      <c r="X354" s="43"/>
      <c r="Y354" s="43"/>
      <c r="Z354" s="43"/>
      <c r="AA354" s="43"/>
      <c r="AB354" s="43"/>
      <c r="AC354" s="43"/>
      <c r="AD354" s="43"/>
      <c r="AE354" s="43"/>
      <c r="AF354" s="43"/>
      <c r="AG354" s="43"/>
      <c r="AH354" s="43"/>
      <c r="AI354" s="43"/>
      <c r="AJ354" s="43"/>
      <c r="AK354" s="43"/>
      <c r="AL354" s="43"/>
      <c r="AM354" s="43"/>
      <c r="AN354" s="43"/>
      <c r="AO354" s="43">
        <f>+AO$242*AO$318</f>
        <v>16.8</v>
      </c>
      <c r="AP354" s="43">
        <f t="shared" ref="AP354:BN354" si="298">+AO354*(1-AP$319)</f>
        <v>16.24</v>
      </c>
      <c r="AQ354" s="43">
        <f t="shared" si="298"/>
        <v>15.76633333</v>
      </c>
      <c r="AR354" s="43">
        <f t="shared" si="298"/>
        <v>15.30648194</v>
      </c>
      <c r="AS354" s="43">
        <f t="shared" si="298"/>
        <v>14.86004289</v>
      </c>
      <c r="AT354" s="43">
        <f t="shared" si="298"/>
        <v>14.42662497</v>
      </c>
      <c r="AU354" s="43">
        <f t="shared" si="298"/>
        <v>14.00584841</v>
      </c>
      <c r="AV354" s="43">
        <f t="shared" si="298"/>
        <v>13.5973445</v>
      </c>
      <c r="AW354" s="43">
        <f t="shared" si="298"/>
        <v>13.20075528</v>
      </c>
      <c r="AX354" s="43">
        <f t="shared" si="298"/>
        <v>12.81573325</v>
      </c>
      <c r="AY354" s="43">
        <f t="shared" si="298"/>
        <v>12.44194103</v>
      </c>
      <c r="AZ354" s="43">
        <f t="shared" si="298"/>
        <v>12.07905109</v>
      </c>
      <c r="BA354" s="43">
        <f t="shared" si="298"/>
        <v>11.72674543</v>
      </c>
      <c r="BB354" s="43">
        <f t="shared" si="298"/>
        <v>11.38471535</v>
      </c>
      <c r="BC354" s="43">
        <f t="shared" si="298"/>
        <v>11.10009747</v>
      </c>
      <c r="BD354" s="43">
        <f t="shared" si="298"/>
        <v>10.82259503</v>
      </c>
      <c r="BE354" s="43">
        <f t="shared" si="298"/>
        <v>10.55203016</v>
      </c>
      <c r="BF354" s="43">
        <f t="shared" si="298"/>
        <v>10.2882294</v>
      </c>
      <c r="BG354" s="43">
        <f t="shared" si="298"/>
        <v>10.03102367</v>
      </c>
      <c r="BH354" s="43">
        <f t="shared" si="298"/>
        <v>9.780248077</v>
      </c>
      <c r="BI354" s="43">
        <f t="shared" si="298"/>
        <v>9.535741875</v>
      </c>
      <c r="BJ354" s="43">
        <f t="shared" si="298"/>
        <v>9.297348329</v>
      </c>
      <c r="BK354" s="43">
        <f t="shared" si="298"/>
        <v>9.06491462</v>
      </c>
      <c r="BL354" s="43">
        <f t="shared" si="298"/>
        <v>8.838291755</v>
      </c>
      <c r="BM354" s="43">
        <f t="shared" si="298"/>
        <v>8.617334461</v>
      </c>
      <c r="BN354" s="43">
        <f t="shared" si="298"/>
        <v>8.401901099</v>
      </c>
      <c r="BO354" s="43"/>
      <c r="BP354" s="43"/>
      <c r="BQ354" s="43"/>
      <c r="BR354" s="43"/>
      <c r="BS354" s="43"/>
      <c r="BT354" s="43"/>
      <c r="BU354" s="43"/>
      <c r="BV354" s="43"/>
      <c r="BW354" s="43"/>
      <c r="BX354" s="43"/>
      <c r="BY354" s="43"/>
      <c r="BZ354" s="43"/>
      <c r="CA354" s="43"/>
      <c r="CB354" s="43"/>
      <c r="CC354" s="43"/>
      <c r="CD354" s="43"/>
      <c r="CE354" s="43"/>
      <c r="CF354" s="43"/>
      <c r="CG354" s="43"/>
      <c r="CH354" s="43"/>
      <c r="CI354" s="43"/>
      <c r="CJ354" s="43"/>
      <c r="CK354" s="43"/>
      <c r="CL354" s="43"/>
      <c r="CM354" s="43"/>
      <c r="CN354" s="43"/>
      <c r="CO354" s="43"/>
      <c r="CP354" s="43"/>
      <c r="CQ354" s="43"/>
      <c r="CR354" s="43"/>
      <c r="CS354" s="43"/>
      <c r="CT354" s="43"/>
      <c r="CU354" s="43"/>
      <c r="CV354" s="43"/>
    </row>
    <row r="355" ht="14.25" customHeight="1">
      <c r="E355" s="50">
        <f t="shared" si="265"/>
        <v>36</v>
      </c>
      <c r="F355" s="50"/>
      <c r="G355" s="43"/>
      <c r="H355" s="43"/>
      <c r="I355" s="43"/>
      <c r="J355" s="43"/>
      <c r="K355" s="43"/>
      <c r="L355" s="43"/>
      <c r="M355" s="43"/>
      <c r="N355" s="43"/>
      <c r="O355" s="43"/>
      <c r="P355" s="43"/>
      <c r="Q355" s="43"/>
      <c r="R355" s="43"/>
      <c r="S355" s="43"/>
      <c r="T355" s="43"/>
      <c r="U355" s="43"/>
      <c r="V355" s="43"/>
      <c r="W355" s="43"/>
      <c r="X355" s="43"/>
      <c r="Y355" s="43"/>
      <c r="Z355" s="43"/>
      <c r="AA355" s="43"/>
      <c r="AB355" s="43"/>
      <c r="AC355" s="43"/>
      <c r="AD355" s="43"/>
      <c r="AE355" s="43"/>
      <c r="AF355" s="43"/>
      <c r="AG355" s="43"/>
      <c r="AH355" s="43"/>
      <c r="AI355" s="43"/>
      <c r="AJ355" s="43"/>
      <c r="AK355" s="43"/>
      <c r="AL355" s="43"/>
      <c r="AM355" s="43"/>
      <c r="AN355" s="43"/>
      <c r="AO355" s="43"/>
      <c r="AP355" s="43">
        <f>+AP$242*AP$318</f>
        <v>16.8</v>
      </c>
      <c r="AQ355" s="43">
        <f t="shared" ref="AQ355:BN355" si="299">+AP355*(1-AQ$319)</f>
        <v>16.31</v>
      </c>
      <c r="AR355" s="43">
        <f t="shared" si="299"/>
        <v>15.83429167</v>
      </c>
      <c r="AS355" s="43">
        <f t="shared" si="299"/>
        <v>15.37245816</v>
      </c>
      <c r="AT355" s="43">
        <f t="shared" si="299"/>
        <v>14.9240948</v>
      </c>
      <c r="AU355" s="43">
        <f t="shared" si="299"/>
        <v>14.4888087</v>
      </c>
      <c r="AV355" s="43">
        <f t="shared" si="299"/>
        <v>14.06621844</v>
      </c>
      <c r="AW355" s="43">
        <f t="shared" si="299"/>
        <v>13.65595374</v>
      </c>
      <c r="AX355" s="43">
        <f t="shared" si="299"/>
        <v>13.25765509</v>
      </c>
      <c r="AY355" s="43">
        <f t="shared" si="299"/>
        <v>12.87097348</v>
      </c>
      <c r="AZ355" s="43">
        <f t="shared" si="299"/>
        <v>12.49557009</v>
      </c>
      <c r="BA355" s="43">
        <f t="shared" si="299"/>
        <v>12.13111596</v>
      </c>
      <c r="BB355" s="43">
        <f t="shared" si="299"/>
        <v>11.77729175</v>
      </c>
      <c r="BC355" s="43">
        <f t="shared" si="299"/>
        <v>11.48285945</v>
      </c>
      <c r="BD355" s="43">
        <f t="shared" si="299"/>
        <v>11.19578797</v>
      </c>
      <c r="BE355" s="43">
        <f t="shared" si="299"/>
        <v>10.91589327</v>
      </c>
      <c r="BF355" s="43">
        <f t="shared" si="299"/>
        <v>10.64299594</v>
      </c>
      <c r="BG355" s="43">
        <f t="shared" si="299"/>
        <v>10.37692104</v>
      </c>
      <c r="BH355" s="43">
        <f t="shared" si="299"/>
        <v>10.11749801</v>
      </c>
      <c r="BI355" s="43">
        <f t="shared" si="299"/>
        <v>9.864560561</v>
      </c>
      <c r="BJ355" s="43">
        <f t="shared" si="299"/>
        <v>9.617946547</v>
      </c>
      <c r="BK355" s="43">
        <f t="shared" si="299"/>
        <v>9.377497883</v>
      </c>
      <c r="BL355" s="43">
        <f t="shared" si="299"/>
        <v>9.143060436</v>
      </c>
      <c r="BM355" s="43">
        <f t="shared" si="299"/>
        <v>8.914483925</v>
      </c>
      <c r="BN355" s="43">
        <f t="shared" si="299"/>
        <v>8.691621827</v>
      </c>
      <c r="BO355" s="43"/>
      <c r="BP355" s="43"/>
      <c r="BQ355" s="43"/>
      <c r="BR355" s="43"/>
      <c r="BS355" s="43"/>
      <c r="BT355" s="43"/>
      <c r="BU355" s="43"/>
      <c r="BV355" s="43"/>
      <c r="BW355" s="43"/>
      <c r="BX355" s="43"/>
      <c r="BY355" s="43"/>
      <c r="BZ355" s="43"/>
      <c r="CA355" s="43"/>
      <c r="CB355" s="43"/>
      <c r="CC355" s="43"/>
      <c r="CD355" s="43"/>
      <c r="CE355" s="43"/>
      <c r="CF355" s="43"/>
      <c r="CG355" s="43"/>
      <c r="CH355" s="43"/>
      <c r="CI355" s="43"/>
      <c r="CJ355" s="43"/>
      <c r="CK355" s="43"/>
      <c r="CL355" s="43"/>
      <c r="CM355" s="43"/>
      <c r="CN355" s="43"/>
      <c r="CO355" s="43"/>
      <c r="CP355" s="43"/>
      <c r="CQ355" s="43"/>
      <c r="CR355" s="43"/>
      <c r="CS355" s="43"/>
      <c r="CT355" s="43"/>
      <c r="CU355" s="43"/>
      <c r="CV355" s="43"/>
      <c r="CW355" s="43"/>
    </row>
    <row r="356" ht="14.25" customHeight="1">
      <c r="E356" s="50">
        <f t="shared" si="265"/>
        <v>37</v>
      </c>
      <c r="F356" s="50"/>
      <c r="G356" s="43"/>
      <c r="H356" s="43"/>
      <c r="I356" s="43"/>
      <c r="J356" s="43"/>
      <c r="K356" s="43"/>
      <c r="L356" s="43"/>
      <c r="M356" s="43"/>
      <c r="N356" s="43"/>
      <c r="O356" s="43"/>
      <c r="P356" s="43"/>
      <c r="Q356" s="43"/>
      <c r="R356" s="43"/>
      <c r="S356" s="43"/>
      <c r="T356" s="43"/>
      <c r="U356" s="43"/>
      <c r="V356" s="43"/>
      <c r="W356" s="43"/>
      <c r="X356" s="43"/>
      <c r="Y356" s="43"/>
      <c r="Z356" s="43"/>
      <c r="AA356" s="43"/>
      <c r="AB356" s="43"/>
      <c r="AC356" s="43"/>
      <c r="AD356" s="43"/>
      <c r="AE356" s="43"/>
      <c r="AF356" s="43"/>
      <c r="AG356" s="43"/>
      <c r="AH356" s="43"/>
      <c r="AI356" s="43"/>
      <c r="AJ356" s="43"/>
      <c r="AK356" s="43"/>
      <c r="AL356" s="43"/>
      <c r="AM356" s="43"/>
      <c r="AN356" s="43"/>
      <c r="AO356" s="43"/>
      <c r="AP356" s="43"/>
      <c r="AQ356" s="43">
        <f>+AQ$242*AQ$318</f>
        <v>17.85</v>
      </c>
      <c r="AR356" s="43">
        <f t="shared" ref="AR356:BN356" si="300">+AQ356*(1-AR$319)</f>
        <v>17.329375</v>
      </c>
      <c r="AS356" s="43">
        <f t="shared" si="300"/>
        <v>16.8239349</v>
      </c>
      <c r="AT356" s="43">
        <f t="shared" si="300"/>
        <v>16.33323679</v>
      </c>
      <c r="AU356" s="43">
        <f t="shared" si="300"/>
        <v>15.85685072</v>
      </c>
      <c r="AV356" s="43">
        <f t="shared" si="300"/>
        <v>15.39435924</v>
      </c>
      <c r="AW356" s="43">
        <f t="shared" si="300"/>
        <v>14.9453571</v>
      </c>
      <c r="AX356" s="43">
        <f t="shared" si="300"/>
        <v>14.50945085</v>
      </c>
      <c r="AY356" s="43">
        <f t="shared" si="300"/>
        <v>14.08625853</v>
      </c>
      <c r="AZ356" s="43">
        <f t="shared" si="300"/>
        <v>13.67540933</v>
      </c>
      <c r="BA356" s="43">
        <f t="shared" si="300"/>
        <v>13.27654322</v>
      </c>
      <c r="BB356" s="43">
        <f t="shared" si="300"/>
        <v>12.88931071</v>
      </c>
      <c r="BC356" s="43">
        <f t="shared" si="300"/>
        <v>12.56707794</v>
      </c>
      <c r="BD356" s="43">
        <f t="shared" si="300"/>
        <v>12.25290099</v>
      </c>
      <c r="BE356" s="43">
        <f t="shared" si="300"/>
        <v>11.94657847</v>
      </c>
      <c r="BF356" s="43">
        <f t="shared" si="300"/>
        <v>11.64791401</v>
      </c>
      <c r="BG356" s="43">
        <f t="shared" si="300"/>
        <v>11.35671616</v>
      </c>
      <c r="BH356" s="43">
        <f t="shared" si="300"/>
        <v>11.07279825</v>
      </c>
      <c r="BI356" s="43">
        <f t="shared" si="300"/>
        <v>10.7959783</v>
      </c>
      <c r="BJ356" s="43">
        <f t="shared" si="300"/>
        <v>10.52607884</v>
      </c>
      <c r="BK356" s="43">
        <f t="shared" si="300"/>
        <v>10.26292687</v>
      </c>
      <c r="BL356" s="43">
        <f t="shared" si="300"/>
        <v>10.0063537</v>
      </c>
      <c r="BM356" s="43">
        <f t="shared" si="300"/>
        <v>9.756194854</v>
      </c>
      <c r="BN356" s="43">
        <f t="shared" si="300"/>
        <v>9.512289982</v>
      </c>
      <c r="BO356" s="43"/>
      <c r="BP356" s="43"/>
      <c r="BQ356" s="43"/>
      <c r="BR356" s="43"/>
      <c r="BS356" s="43"/>
      <c r="BT356" s="43"/>
      <c r="BU356" s="43"/>
      <c r="BV356" s="43"/>
      <c r="BW356" s="43"/>
      <c r="BX356" s="43"/>
      <c r="BY356" s="43"/>
      <c r="BZ356" s="43"/>
      <c r="CA356" s="43"/>
      <c r="CB356" s="43"/>
      <c r="CC356" s="43"/>
      <c r="CD356" s="43"/>
      <c r="CE356" s="43"/>
      <c r="CF356" s="43"/>
      <c r="CG356" s="43"/>
      <c r="CH356" s="43"/>
      <c r="CI356" s="43"/>
      <c r="CJ356" s="43"/>
      <c r="CK356" s="43"/>
      <c r="CL356" s="43"/>
      <c r="CM356" s="43"/>
      <c r="CN356" s="43"/>
      <c r="CO356" s="43"/>
      <c r="CP356" s="43"/>
      <c r="CQ356" s="43"/>
      <c r="CR356" s="43"/>
      <c r="CS356" s="43"/>
      <c r="CT356" s="43"/>
      <c r="CU356" s="43"/>
      <c r="CV356" s="43"/>
      <c r="CW356" s="43"/>
      <c r="CX356" s="43"/>
    </row>
    <row r="357" ht="14.25" customHeight="1">
      <c r="E357" s="50">
        <f t="shared" si="265"/>
        <v>38</v>
      </c>
      <c r="F357" s="50"/>
      <c r="G357" s="43"/>
      <c r="H357" s="43"/>
      <c r="I357" s="43"/>
      <c r="J357" s="43"/>
      <c r="K357" s="43"/>
      <c r="L357" s="43"/>
      <c r="M357" s="43"/>
      <c r="N357" s="43"/>
      <c r="O357" s="43"/>
      <c r="P357" s="43"/>
      <c r="Q357" s="43"/>
      <c r="R357" s="43"/>
      <c r="S357" s="43"/>
      <c r="T357" s="43"/>
      <c r="U357" s="43"/>
      <c r="V357" s="43"/>
      <c r="W357" s="43"/>
      <c r="X357" s="43"/>
      <c r="Y357" s="43"/>
      <c r="Z357" s="43"/>
      <c r="AA357" s="43"/>
      <c r="AB357" s="43"/>
      <c r="AC357" s="43"/>
      <c r="AD357" s="43"/>
      <c r="AE357" s="43"/>
      <c r="AF357" s="43"/>
      <c r="AG357" s="43"/>
      <c r="AH357" s="43"/>
      <c r="AI357" s="43"/>
      <c r="AJ357" s="43"/>
      <c r="AK357" s="43"/>
      <c r="AL357" s="43"/>
      <c r="AM357" s="43"/>
      <c r="AN357" s="43"/>
      <c r="AO357" s="43"/>
      <c r="AP357" s="43"/>
      <c r="AQ357" s="43"/>
      <c r="AR357" s="43">
        <f>+AR$242*AR$318</f>
        <v>17.85</v>
      </c>
      <c r="AS357" s="43">
        <f t="shared" ref="AS357:BN357" si="301">+AR357*(1-AS$319)</f>
        <v>17.329375</v>
      </c>
      <c r="AT357" s="43">
        <f t="shared" si="301"/>
        <v>16.8239349</v>
      </c>
      <c r="AU357" s="43">
        <f t="shared" si="301"/>
        <v>16.33323679</v>
      </c>
      <c r="AV357" s="43">
        <f t="shared" si="301"/>
        <v>15.85685072</v>
      </c>
      <c r="AW357" s="43">
        <f t="shared" si="301"/>
        <v>15.39435924</v>
      </c>
      <c r="AX357" s="43">
        <f t="shared" si="301"/>
        <v>14.9453571</v>
      </c>
      <c r="AY357" s="43">
        <f t="shared" si="301"/>
        <v>14.50945085</v>
      </c>
      <c r="AZ357" s="43">
        <f t="shared" si="301"/>
        <v>14.08625853</v>
      </c>
      <c r="BA357" s="43">
        <f t="shared" si="301"/>
        <v>13.67540933</v>
      </c>
      <c r="BB357" s="43">
        <f t="shared" si="301"/>
        <v>13.27654322</v>
      </c>
      <c r="BC357" s="43">
        <f t="shared" si="301"/>
        <v>12.94462964</v>
      </c>
      <c r="BD357" s="43">
        <f t="shared" si="301"/>
        <v>12.6210139</v>
      </c>
      <c r="BE357" s="43">
        <f t="shared" si="301"/>
        <v>12.30548855</v>
      </c>
      <c r="BF357" s="43">
        <f t="shared" si="301"/>
        <v>11.99785134</v>
      </c>
      <c r="BG357" s="43">
        <f t="shared" si="301"/>
        <v>11.69790505</v>
      </c>
      <c r="BH357" s="43">
        <f t="shared" si="301"/>
        <v>11.40545743</v>
      </c>
      <c r="BI357" s="43">
        <f t="shared" si="301"/>
        <v>11.12032099</v>
      </c>
      <c r="BJ357" s="43">
        <f t="shared" si="301"/>
        <v>10.84231297</v>
      </c>
      <c r="BK357" s="43">
        <f t="shared" si="301"/>
        <v>10.57125514</v>
      </c>
      <c r="BL357" s="43">
        <f t="shared" si="301"/>
        <v>10.30697376</v>
      </c>
      <c r="BM357" s="43">
        <f t="shared" si="301"/>
        <v>10.04929942</v>
      </c>
      <c r="BN357" s="43">
        <f t="shared" si="301"/>
        <v>9.798066935</v>
      </c>
      <c r="BO357" s="43"/>
      <c r="BP357" s="43"/>
      <c r="BQ357" s="43"/>
      <c r="BR357" s="43"/>
      <c r="BS357" s="43"/>
      <c r="BT357" s="43"/>
      <c r="BU357" s="43"/>
      <c r="BV357" s="43"/>
      <c r="BW357" s="43"/>
      <c r="BX357" s="43"/>
      <c r="BY357" s="43"/>
      <c r="BZ357" s="43"/>
      <c r="CA357" s="43"/>
      <c r="CB357" s="43"/>
      <c r="CC357" s="43"/>
      <c r="CD357" s="43"/>
      <c r="CE357" s="43"/>
      <c r="CF357" s="43"/>
      <c r="CG357" s="43"/>
      <c r="CH357" s="43"/>
      <c r="CI357" s="43"/>
      <c r="CJ357" s="43"/>
      <c r="CK357" s="43"/>
      <c r="CL357" s="43"/>
      <c r="CM357" s="43"/>
      <c r="CN357" s="43"/>
      <c r="CO357" s="43"/>
      <c r="CP357" s="43"/>
      <c r="CQ357" s="43"/>
      <c r="CR357" s="43"/>
      <c r="CS357" s="43"/>
      <c r="CT357" s="43"/>
      <c r="CU357" s="43"/>
      <c r="CV357" s="43"/>
      <c r="CW357" s="43"/>
      <c r="CX357" s="43"/>
      <c r="CY357" s="43"/>
    </row>
    <row r="358" ht="14.25" customHeight="1">
      <c r="E358" s="50">
        <f t="shared" si="265"/>
        <v>39</v>
      </c>
      <c r="F358" s="50"/>
      <c r="G358" s="43"/>
      <c r="H358" s="43"/>
      <c r="I358" s="43"/>
      <c r="J358" s="43"/>
      <c r="K358" s="43"/>
      <c r="L358" s="43"/>
      <c r="M358" s="43"/>
      <c r="N358" s="43"/>
      <c r="O358" s="43"/>
      <c r="P358" s="43"/>
      <c r="Q358" s="43"/>
      <c r="R358" s="43"/>
      <c r="S358" s="43"/>
      <c r="T358" s="43"/>
      <c r="U358" s="43"/>
      <c r="V358" s="43"/>
      <c r="W358" s="43"/>
      <c r="X358" s="43"/>
      <c r="Y358" s="43"/>
      <c r="Z358" s="43"/>
      <c r="AA358" s="43"/>
      <c r="AB358" s="43"/>
      <c r="AC358" s="43"/>
      <c r="AD358" s="43"/>
      <c r="AE358" s="43"/>
      <c r="AF358" s="43"/>
      <c r="AG358" s="43"/>
      <c r="AH358" s="43"/>
      <c r="AI358" s="43"/>
      <c r="AJ358" s="43"/>
      <c r="AK358" s="43"/>
      <c r="AL358" s="43"/>
      <c r="AM358" s="43"/>
      <c r="AN358" s="43"/>
      <c r="AO358" s="43"/>
      <c r="AP358" s="43"/>
      <c r="AQ358" s="43"/>
      <c r="AR358" s="43"/>
      <c r="AS358" s="43">
        <f>+AS$242*AS$318</f>
        <v>18.9</v>
      </c>
      <c r="AT358" s="43">
        <f t="shared" ref="AT358:BN358" si="302">+AS358*(1-AT$319)</f>
        <v>18.34875</v>
      </c>
      <c r="AU358" s="43">
        <f t="shared" si="302"/>
        <v>17.81357813</v>
      </c>
      <c r="AV358" s="43">
        <f t="shared" si="302"/>
        <v>17.29401543</v>
      </c>
      <c r="AW358" s="43">
        <f t="shared" si="302"/>
        <v>16.78960665</v>
      </c>
      <c r="AX358" s="43">
        <f t="shared" si="302"/>
        <v>16.29990979</v>
      </c>
      <c r="AY358" s="43">
        <f t="shared" si="302"/>
        <v>15.82449575</v>
      </c>
      <c r="AZ358" s="43">
        <f t="shared" si="302"/>
        <v>15.36294796</v>
      </c>
      <c r="BA358" s="43">
        <f t="shared" si="302"/>
        <v>14.91486198</v>
      </c>
      <c r="BB358" s="43">
        <f t="shared" si="302"/>
        <v>14.47984517</v>
      </c>
      <c r="BC358" s="43">
        <f t="shared" si="302"/>
        <v>14.11784904</v>
      </c>
      <c r="BD358" s="43">
        <f t="shared" si="302"/>
        <v>13.76490281</v>
      </c>
      <c r="BE358" s="43">
        <f t="shared" si="302"/>
        <v>13.42078024</v>
      </c>
      <c r="BF358" s="43">
        <f t="shared" si="302"/>
        <v>13.08526074</v>
      </c>
      <c r="BG358" s="43">
        <f t="shared" si="302"/>
        <v>12.75812922</v>
      </c>
      <c r="BH358" s="43">
        <f t="shared" si="302"/>
        <v>12.43917599</v>
      </c>
      <c r="BI358" s="43">
        <f t="shared" si="302"/>
        <v>12.12819659</v>
      </c>
      <c r="BJ358" s="43">
        <f t="shared" si="302"/>
        <v>11.82499167</v>
      </c>
      <c r="BK358" s="43">
        <f t="shared" si="302"/>
        <v>11.52936688</v>
      </c>
      <c r="BL358" s="43">
        <f t="shared" si="302"/>
        <v>11.24113271</v>
      </c>
      <c r="BM358" s="43">
        <f t="shared" si="302"/>
        <v>10.96010439</v>
      </c>
      <c r="BN358" s="43">
        <f t="shared" si="302"/>
        <v>10.68610178</v>
      </c>
      <c r="BO358" s="43"/>
      <c r="BP358" s="43"/>
      <c r="BQ358" s="43"/>
      <c r="BR358" s="43"/>
      <c r="BS358" s="43"/>
      <c r="BT358" s="43"/>
      <c r="BU358" s="43"/>
      <c r="BV358" s="43"/>
      <c r="BW358" s="43"/>
      <c r="BX358" s="43"/>
      <c r="BY358" s="43"/>
      <c r="BZ358" s="43"/>
      <c r="CA358" s="43"/>
      <c r="CB358" s="43"/>
      <c r="CC358" s="43"/>
      <c r="CD358" s="43"/>
      <c r="CE358" s="43"/>
      <c r="CF358" s="43"/>
      <c r="CG358" s="43"/>
      <c r="CH358" s="43"/>
      <c r="CI358" s="43"/>
      <c r="CJ358" s="43"/>
      <c r="CK358" s="43"/>
      <c r="CL358" s="43"/>
      <c r="CM358" s="43"/>
      <c r="CN358" s="43"/>
      <c r="CO358" s="43"/>
      <c r="CP358" s="43"/>
      <c r="CQ358" s="43"/>
      <c r="CR358" s="43"/>
      <c r="CS358" s="43"/>
      <c r="CT358" s="43"/>
      <c r="CU358" s="43"/>
      <c r="CV358" s="43"/>
      <c r="CW358" s="43"/>
      <c r="CX358" s="43"/>
      <c r="CY358" s="43"/>
      <c r="CZ358" s="43"/>
    </row>
    <row r="359" ht="14.25" customHeight="1">
      <c r="E359" s="50">
        <f t="shared" si="265"/>
        <v>40</v>
      </c>
      <c r="F359" s="50"/>
      <c r="G359" s="43"/>
      <c r="H359" s="43"/>
      <c r="I359" s="43"/>
      <c r="J359" s="43"/>
      <c r="K359" s="43"/>
      <c r="L359" s="43"/>
      <c r="M359" s="43"/>
      <c r="N359" s="43"/>
      <c r="O359" s="43"/>
      <c r="P359" s="43"/>
      <c r="Q359" s="43"/>
      <c r="R359" s="43"/>
      <c r="S359" s="43"/>
      <c r="T359" s="43"/>
      <c r="U359" s="43"/>
      <c r="V359" s="43"/>
      <c r="W359" s="43"/>
      <c r="X359" s="43"/>
      <c r="Y359" s="43"/>
      <c r="Z359" s="43"/>
      <c r="AA359" s="43"/>
      <c r="AB359" s="43"/>
      <c r="AC359" s="43"/>
      <c r="AD359" s="43"/>
      <c r="AE359" s="43"/>
      <c r="AF359" s="43"/>
      <c r="AG359" s="43"/>
      <c r="AH359" s="43"/>
      <c r="AI359" s="43"/>
      <c r="AJ359" s="43"/>
      <c r="AK359" s="43"/>
      <c r="AL359" s="43"/>
      <c r="AM359" s="43"/>
      <c r="AN359" s="43"/>
      <c r="AO359" s="43"/>
      <c r="AP359" s="43"/>
      <c r="AQ359" s="43"/>
      <c r="AR359" s="43"/>
      <c r="AS359" s="43"/>
      <c r="AT359" s="43">
        <f>+AT$242*AT$318</f>
        <v>18.9</v>
      </c>
      <c r="AU359" s="43">
        <f t="shared" ref="AU359:BN359" si="303">+AT359*(1-AU$319)</f>
        <v>18.34875</v>
      </c>
      <c r="AV359" s="43">
        <f t="shared" si="303"/>
        <v>17.81357813</v>
      </c>
      <c r="AW359" s="43">
        <f t="shared" si="303"/>
        <v>17.29401543</v>
      </c>
      <c r="AX359" s="43">
        <f t="shared" si="303"/>
        <v>16.78960665</v>
      </c>
      <c r="AY359" s="43">
        <f t="shared" si="303"/>
        <v>16.29990979</v>
      </c>
      <c r="AZ359" s="43">
        <f t="shared" si="303"/>
        <v>15.82449575</v>
      </c>
      <c r="BA359" s="43">
        <f t="shared" si="303"/>
        <v>15.36294796</v>
      </c>
      <c r="BB359" s="43">
        <f t="shared" si="303"/>
        <v>14.91486198</v>
      </c>
      <c r="BC359" s="43">
        <f t="shared" si="303"/>
        <v>14.54199043</v>
      </c>
      <c r="BD359" s="43">
        <f t="shared" si="303"/>
        <v>14.17844067</v>
      </c>
      <c r="BE359" s="43">
        <f t="shared" si="303"/>
        <v>13.82397965</v>
      </c>
      <c r="BF359" s="43">
        <f t="shared" si="303"/>
        <v>13.47838016</v>
      </c>
      <c r="BG359" s="43">
        <f t="shared" si="303"/>
        <v>13.14142065</v>
      </c>
      <c r="BH359" s="43">
        <f t="shared" si="303"/>
        <v>12.81288514</v>
      </c>
      <c r="BI359" s="43">
        <f t="shared" si="303"/>
        <v>12.49256301</v>
      </c>
      <c r="BJ359" s="43">
        <f t="shared" si="303"/>
        <v>12.18024893</v>
      </c>
      <c r="BK359" s="43">
        <f t="shared" si="303"/>
        <v>11.87574271</v>
      </c>
      <c r="BL359" s="43">
        <f t="shared" si="303"/>
        <v>11.57884914</v>
      </c>
      <c r="BM359" s="43">
        <f t="shared" si="303"/>
        <v>11.28937791</v>
      </c>
      <c r="BN359" s="43">
        <f t="shared" si="303"/>
        <v>11.00714347</v>
      </c>
      <c r="BO359" s="43"/>
      <c r="BP359" s="43"/>
      <c r="BQ359" s="43"/>
      <c r="BR359" s="43"/>
      <c r="BS359" s="43"/>
      <c r="BT359" s="43"/>
      <c r="BU359" s="43"/>
      <c r="BV359" s="43"/>
      <c r="BW359" s="43"/>
      <c r="BX359" s="43"/>
      <c r="BY359" s="43"/>
      <c r="BZ359" s="43"/>
      <c r="CA359" s="43"/>
      <c r="CB359" s="43"/>
      <c r="CC359" s="43"/>
      <c r="CD359" s="43"/>
      <c r="CE359" s="43"/>
      <c r="CF359" s="43"/>
      <c r="CG359" s="43"/>
      <c r="CH359" s="43"/>
      <c r="CI359" s="43"/>
      <c r="CJ359" s="43"/>
      <c r="CK359" s="43"/>
      <c r="CL359" s="43"/>
      <c r="CM359" s="43"/>
      <c r="CN359" s="43"/>
      <c r="CO359" s="43"/>
      <c r="CP359" s="43"/>
      <c r="CQ359" s="43"/>
      <c r="CR359" s="43"/>
      <c r="CS359" s="43"/>
      <c r="CT359" s="43"/>
      <c r="CU359" s="43"/>
      <c r="CV359" s="43"/>
      <c r="CW359" s="43"/>
      <c r="CX359" s="43"/>
      <c r="CY359" s="43"/>
      <c r="CZ359" s="43"/>
      <c r="DA359" s="43"/>
    </row>
    <row r="360" ht="14.25" customHeight="1">
      <c r="E360" s="50">
        <f t="shared" si="265"/>
        <v>41</v>
      </c>
      <c r="F360" s="50"/>
      <c r="G360" s="43"/>
      <c r="H360" s="43"/>
      <c r="I360" s="43"/>
      <c r="J360" s="43"/>
      <c r="K360" s="43"/>
      <c r="L360" s="43"/>
      <c r="M360" s="43"/>
      <c r="N360" s="43"/>
      <c r="O360" s="43"/>
      <c r="P360" s="43"/>
      <c r="Q360" s="43"/>
      <c r="R360" s="43"/>
      <c r="S360" s="43"/>
      <c r="T360" s="43"/>
      <c r="U360" s="43"/>
      <c r="V360" s="43"/>
      <c r="W360" s="43"/>
      <c r="X360" s="43"/>
      <c r="Y360" s="43"/>
      <c r="Z360" s="43"/>
      <c r="AA360" s="43"/>
      <c r="AB360" s="43"/>
      <c r="AC360" s="43"/>
      <c r="AD360" s="43"/>
      <c r="AE360" s="43"/>
      <c r="AF360" s="43"/>
      <c r="AG360" s="43"/>
      <c r="AH360" s="43"/>
      <c r="AI360" s="43"/>
      <c r="AJ360" s="43"/>
      <c r="AK360" s="43"/>
      <c r="AL360" s="43"/>
      <c r="AM360" s="43"/>
      <c r="AN360" s="43"/>
      <c r="AO360" s="43"/>
      <c r="AP360" s="43"/>
      <c r="AQ360" s="43"/>
      <c r="AR360" s="43"/>
      <c r="AS360" s="43"/>
      <c r="AT360" s="43"/>
      <c r="AU360" s="43">
        <f>+AU$242*AU$318</f>
        <v>19.95</v>
      </c>
      <c r="AV360" s="43">
        <f t="shared" ref="AV360:BN360" si="304">+AU360*(1-AV$319)</f>
        <v>19.368125</v>
      </c>
      <c r="AW360" s="43">
        <f t="shared" si="304"/>
        <v>18.80322135</v>
      </c>
      <c r="AX360" s="43">
        <f t="shared" si="304"/>
        <v>18.25479406</v>
      </c>
      <c r="AY360" s="43">
        <f t="shared" si="304"/>
        <v>17.72236257</v>
      </c>
      <c r="AZ360" s="43">
        <f t="shared" si="304"/>
        <v>17.20546033</v>
      </c>
      <c r="BA360" s="43">
        <f t="shared" si="304"/>
        <v>16.7036344</v>
      </c>
      <c r="BB360" s="43">
        <f t="shared" si="304"/>
        <v>16.21644507</v>
      </c>
      <c r="BC360" s="43">
        <f t="shared" si="304"/>
        <v>15.81103394</v>
      </c>
      <c r="BD360" s="43">
        <f t="shared" si="304"/>
        <v>15.41575809</v>
      </c>
      <c r="BE360" s="43">
        <f t="shared" si="304"/>
        <v>15.03036414</v>
      </c>
      <c r="BF360" s="43">
        <f t="shared" si="304"/>
        <v>14.65460504</v>
      </c>
      <c r="BG360" s="43">
        <f t="shared" si="304"/>
        <v>14.28823991</v>
      </c>
      <c r="BH360" s="43">
        <f t="shared" si="304"/>
        <v>13.93103391</v>
      </c>
      <c r="BI360" s="43">
        <f t="shared" si="304"/>
        <v>13.58275806</v>
      </c>
      <c r="BJ360" s="43">
        <f t="shared" si="304"/>
        <v>13.24318911</v>
      </c>
      <c r="BK360" s="43">
        <f t="shared" si="304"/>
        <v>12.91210938</v>
      </c>
      <c r="BL360" s="43">
        <f t="shared" si="304"/>
        <v>12.58930665</v>
      </c>
      <c r="BM360" s="43">
        <f t="shared" si="304"/>
        <v>12.27457398</v>
      </c>
      <c r="BN360" s="43">
        <f t="shared" si="304"/>
        <v>11.96770963</v>
      </c>
      <c r="BO360" s="43"/>
      <c r="BP360" s="43"/>
      <c r="BQ360" s="43"/>
      <c r="BR360" s="43"/>
      <c r="BS360" s="43"/>
      <c r="BT360" s="43"/>
      <c r="BU360" s="43"/>
      <c r="BV360" s="43"/>
      <c r="BW360" s="43"/>
      <c r="BX360" s="43"/>
      <c r="BY360" s="43"/>
      <c r="BZ360" s="43"/>
      <c r="CA360" s="43"/>
      <c r="CB360" s="43"/>
      <c r="CC360" s="43"/>
      <c r="CD360" s="43"/>
      <c r="CE360" s="43"/>
      <c r="CF360" s="43"/>
      <c r="CG360" s="43"/>
      <c r="CH360" s="43"/>
      <c r="CI360" s="43"/>
      <c r="CJ360" s="43"/>
      <c r="CK360" s="43"/>
      <c r="CL360" s="43"/>
      <c r="CM360" s="43"/>
      <c r="CN360" s="43"/>
      <c r="CO360" s="43"/>
      <c r="CP360" s="43"/>
      <c r="CQ360" s="43"/>
      <c r="CR360" s="43"/>
      <c r="CS360" s="43"/>
      <c r="CT360" s="43"/>
      <c r="CU360" s="43"/>
      <c r="CV360" s="43"/>
      <c r="CW360" s="43"/>
      <c r="CX360" s="43"/>
      <c r="CY360" s="43"/>
      <c r="CZ360" s="43"/>
      <c r="DA360" s="43"/>
      <c r="DB360" s="43"/>
    </row>
    <row r="361" ht="14.25" customHeight="1">
      <c r="E361" s="50">
        <f t="shared" si="265"/>
        <v>42</v>
      </c>
      <c r="F361" s="50"/>
      <c r="G361" s="43"/>
      <c r="H361" s="43"/>
      <c r="I361" s="43"/>
      <c r="J361" s="43"/>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c r="AI361" s="43"/>
      <c r="AJ361" s="43"/>
      <c r="AK361" s="43"/>
      <c r="AL361" s="43"/>
      <c r="AM361" s="43"/>
      <c r="AN361" s="43"/>
      <c r="AO361" s="43"/>
      <c r="AP361" s="43"/>
      <c r="AQ361" s="43"/>
      <c r="AR361" s="43"/>
      <c r="AS361" s="43"/>
      <c r="AT361" s="43"/>
      <c r="AU361" s="43"/>
      <c r="AV361" s="43">
        <f>+AV$242*AV$318</f>
        <v>19.95</v>
      </c>
      <c r="AW361" s="43">
        <f t="shared" ref="AW361:BN361" si="305">+AV361*(1-AW$319)</f>
        <v>19.368125</v>
      </c>
      <c r="AX361" s="43">
        <f t="shared" si="305"/>
        <v>18.80322135</v>
      </c>
      <c r="AY361" s="43">
        <f t="shared" si="305"/>
        <v>18.25479406</v>
      </c>
      <c r="AZ361" s="43">
        <f t="shared" si="305"/>
        <v>17.72236257</v>
      </c>
      <c r="BA361" s="43">
        <f t="shared" si="305"/>
        <v>17.20546033</v>
      </c>
      <c r="BB361" s="43">
        <f t="shared" si="305"/>
        <v>16.7036344</v>
      </c>
      <c r="BC361" s="43">
        <f t="shared" si="305"/>
        <v>16.28604354</v>
      </c>
      <c r="BD361" s="43">
        <f t="shared" si="305"/>
        <v>15.87889245</v>
      </c>
      <c r="BE361" s="43">
        <f t="shared" si="305"/>
        <v>15.48192014</v>
      </c>
      <c r="BF361" s="43">
        <f t="shared" si="305"/>
        <v>15.09487214</v>
      </c>
      <c r="BG361" s="43">
        <f t="shared" si="305"/>
        <v>14.71750034</v>
      </c>
      <c r="BH361" s="43">
        <f t="shared" si="305"/>
        <v>14.34956283</v>
      </c>
      <c r="BI361" s="43">
        <f t="shared" si="305"/>
        <v>13.99082376</v>
      </c>
      <c r="BJ361" s="43">
        <f t="shared" si="305"/>
        <v>13.64105316</v>
      </c>
      <c r="BK361" s="43">
        <f t="shared" si="305"/>
        <v>13.30002683</v>
      </c>
      <c r="BL361" s="43">
        <f t="shared" si="305"/>
        <v>12.96752616</v>
      </c>
      <c r="BM361" s="43">
        <f t="shared" si="305"/>
        <v>12.64333801</v>
      </c>
      <c r="BN361" s="43">
        <f t="shared" si="305"/>
        <v>12.32725456</v>
      </c>
      <c r="BO361" s="43"/>
      <c r="BP361" s="43"/>
      <c r="BQ361" s="43"/>
      <c r="BR361" s="43"/>
      <c r="BS361" s="43"/>
      <c r="BT361" s="43"/>
      <c r="BU361" s="43"/>
      <c r="BV361" s="43"/>
      <c r="BW361" s="43"/>
      <c r="BX361" s="43"/>
      <c r="BY361" s="43"/>
      <c r="BZ361" s="43"/>
      <c r="CA361" s="43"/>
      <c r="CB361" s="43"/>
      <c r="CC361" s="43"/>
      <c r="CD361" s="43"/>
      <c r="CE361" s="43"/>
      <c r="CF361" s="43"/>
      <c r="CG361" s="43"/>
      <c r="CH361" s="43"/>
      <c r="CI361" s="43"/>
      <c r="CJ361" s="43"/>
      <c r="CK361" s="43"/>
      <c r="CL361" s="43"/>
      <c r="CM361" s="43"/>
      <c r="CN361" s="43"/>
      <c r="CO361" s="43"/>
      <c r="CP361" s="43"/>
      <c r="CQ361" s="43"/>
      <c r="CR361" s="43"/>
      <c r="CS361" s="43"/>
      <c r="CT361" s="43"/>
      <c r="CU361" s="43"/>
      <c r="CV361" s="43"/>
      <c r="CW361" s="43"/>
      <c r="CX361" s="43"/>
      <c r="CY361" s="43"/>
      <c r="CZ361" s="43"/>
      <c r="DA361" s="43"/>
      <c r="DB361" s="43"/>
      <c r="DC361" s="43"/>
    </row>
    <row r="362" ht="14.25" customHeight="1">
      <c r="E362" s="50">
        <f t="shared" si="265"/>
        <v>43</v>
      </c>
      <c r="F362" s="50"/>
      <c r="G362" s="43"/>
      <c r="H362" s="43"/>
      <c r="I362" s="43"/>
      <c r="J362" s="43"/>
      <c r="K362" s="43"/>
      <c r="L362" s="43"/>
      <c r="M362" s="43"/>
      <c r="N362" s="43"/>
      <c r="O362" s="43"/>
      <c r="P362" s="43"/>
      <c r="Q362" s="43"/>
      <c r="R362" s="43"/>
      <c r="S362" s="43"/>
      <c r="T362" s="43"/>
      <c r="U362" s="43"/>
      <c r="V362" s="43"/>
      <c r="W362" s="43"/>
      <c r="X362" s="43"/>
      <c r="Y362" s="43"/>
      <c r="Z362" s="43"/>
      <c r="AA362" s="43"/>
      <c r="AB362" s="43"/>
      <c r="AC362" s="43"/>
      <c r="AD362" s="43"/>
      <c r="AE362" s="43"/>
      <c r="AF362" s="43"/>
      <c r="AG362" s="43"/>
      <c r="AH362" s="43"/>
      <c r="AI362" s="43"/>
      <c r="AJ362" s="43"/>
      <c r="AK362" s="43"/>
      <c r="AL362" s="43"/>
      <c r="AM362" s="43"/>
      <c r="AN362" s="43"/>
      <c r="AO362" s="43"/>
      <c r="AP362" s="43"/>
      <c r="AQ362" s="43"/>
      <c r="AR362" s="43"/>
      <c r="AS362" s="43"/>
      <c r="AT362" s="43"/>
      <c r="AU362" s="43"/>
      <c r="AV362" s="43"/>
      <c r="AW362" s="43">
        <f>+AW$242*AW$318</f>
        <v>21</v>
      </c>
      <c r="AX362" s="43">
        <f t="shared" ref="AX362:BN362" si="306">+AW362*(1-AX$319)</f>
        <v>20.3875</v>
      </c>
      <c r="AY362" s="43">
        <f t="shared" si="306"/>
        <v>19.79286458</v>
      </c>
      <c r="AZ362" s="43">
        <f t="shared" si="306"/>
        <v>19.2155727</v>
      </c>
      <c r="BA362" s="43">
        <f t="shared" si="306"/>
        <v>18.6551185</v>
      </c>
      <c r="BB362" s="43">
        <f t="shared" si="306"/>
        <v>18.11101087</v>
      </c>
      <c r="BC362" s="43">
        <f t="shared" si="306"/>
        <v>17.6582356</v>
      </c>
      <c r="BD362" s="43">
        <f t="shared" si="306"/>
        <v>17.21677971</v>
      </c>
      <c r="BE362" s="43">
        <f t="shared" si="306"/>
        <v>16.78636022</v>
      </c>
      <c r="BF362" s="43">
        <f t="shared" si="306"/>
        <v>16.36670121</v>
      </c>
      <c r="BG362" s="43">
        <f t="shared" si="306"/>
        <v>15.95753368</v>
      </c>
      <c r="BH362" s="43">
        <f t="shared" si="306"/>
        <v>15.55859534</v>
      </c>
      <c r="BI362" s="43">
        <f t="shared" si="306"/>
        <v>15.16963046</v>
      </c>
      <c r="BJ362" s="43">
        <f t="shared" si="306"/>
        <v>14.7903897</v>
      </c>
      <c r="BK362" s="43">
        <f t="shared" si="306"/>
        <v>14.42062995</v>
      </c>
      <c r="BL362" s="43">
        <f t="shared" si="306"/>
        <v>14.0601142</v>
      </c>
      <c r="BM362" s="43">
        <f t="shared" si="306"/>
        <v>13.70861135</v>
      </c>
      <c r="BN362" s="43">
        <f t="shared" si="306"/>
        <v>13.36589607</v>
      </c>
      <c r="BO362" s="43"/>
      <c r="BP362" s="43"/>
      <c r="BQ362" s="43"/>
      <c r="BR362" s="43"/>
      <c r="BS362" s="43"/>
      <c r="BT362" s="43"/>
      <c r="BU362" s="43"/>
      <c r="BV362" s="43"/>
      <c r="BW362" s="43"/>
      <c r="BX362" s="43"/>
      <c r="BY362" s="43"/>
      <c r="BZ362" s="43"/>
      <c r="CA362" s="43"/>
      <c r="CB362" s="43"/>
      <c r="CC362" s="43"/>
      <c r="CD362" s="43"/>
      <c r="CE362" s="43"/>
      <c r="CF362" s="43"/>
      <c r="CG362" s="43"/>
      <c r="CH362" s="43"/>
      <c r="CI362" s="43"/>
      <c r="CJ362" s="43"/>
      <c r="CK362" s="43"/>
      <c r="CL362" s="43"/>
      <c r="CM362" s="43"/>
      <c r="CN362" s="43"/>
      <c r="CO362" s="43"/>
      <c r="CP362" s="43"/>
      <c r="CQ362" s="43"/>
      <c r="CR362" s="43"/>
      <c r="CS362" s="43"/>
      <c r="CT362" s="43"/>
      <c r="CU362" s="43"/>
      <c r="CV362" s="43"/>
      <c r="CW362" s="43"/>
      <c r="CX362" s="43"/>
      <c r="CY362" s="43"/>
      <c r="CZ362" s="43"/>
      <c r="DA362" s="43"/>
      <c r="DB362" s="43"/>
      <c r="DC362" s="43"/>
      <c r="DD362" s="43"/>
    </row>
    <row r="363" ht="14.25" customHeight="1">
      <c r="E363" s="50">
        <f t="shared" si="265"/>
        <v>44</v>
      </c>
      <c r="F363" s="50"/>
      <c r="G363" s="43"/>
      <c r="H363" s="43"/>
      <c r="I363" s="43"/>
      <c r="J363" s="43"/>
      <c r="K363" s="43"/>
      <c r="L363" s="43"/>
      <c r="M363" s="43"/>
      <c r="N363" s="43"/>
      <c r="O363" s="43"/>
      <c r="P363" s="43"/>
      <c r="Q363" s="43"/>
      <c r="R363" s="43"/>
      <c r="S363" s="43"/>
      <c r="T363" s="43"/>
      <c r="U363" s="43"/>
      <c r="V363" s="43"/>
      <c r="W363" s="43"/>
      <c r="X363" s="43"/>
      <c r="Y363" s="43"/>
      <c r="Z363" s="43"/>
      <c r="AA363" s="43"/>
      <c r="AB363" s="43"/>
      <c r="AC363" s="43"/>
      <c r="AD363" s="43"/>
      <c r="AE363" s="43"/>
      <c r="AF363" s="43"/>
      <c r="AG363" s="43"/>
      <c r="AH363" s="43"/>
      <c r="AI363" s="43"/>
      <c r="AJ363" s="43"/>
      <c r="AK363" s="43"/>
      <c r="AL363" s="43"/>
      <c r="AM363" s="43"/>
      <c r="AN363" s="43"/>
      <c r="AO363" s="43"/>
      <c r="AP363" s="43"/>
      <c r="AQ363" s="43"/>
      <c r="AR363" s="43"/>
      <c r="AS363" s="43"/>
      <c r="AT363" s="43"/>
      <c r="AU363" s="43"/>
      <c r="AV363" s="43"/>
      <c r="AW363" s="43"/>
      <c r="AX363" s="43">
        <f>+AX$242*AX$318</f>
        <v>21</v>
      </c>
      <c r="AY363" s="43">
        <f t="shared" ref="AY363:BN363" si="307">+AX363*(1-AY$319)</f>
        <v>20.3875</v>
      </c>
      <c r="AZ363" s="43">
        <f t="shared" si="307"/>
        <v>19.79286458</v>
      </c>
      <c r="BA363" s="43">
        <f t="shared" si="307"/>
        <v>19.2155727</v>
      </c>
      <c r="BB363" s="43">
        <f t="shared" si="307"/>
        <v>18.6551185</v>
      </c>
      <c r="BC363" s="43">
        <f t="shared" si="307"/>
        <v>18.18874053</v>
      </c>
      <c r="BD363" s="43">
        <f t="shared" si="307"/>
        <v>17.73402202</v>
      </c>
      <c r="BE363" s="43">
        <f t="shared" si="307"/>
        <v>17.29067147</v>
      </c>
      <c r="BF363" s="43">
        <f t="shared" si="307"/>
        <v>16.85840468</v>
      </c>
      <c r="BG363" s="43">
        <f t="shared" si="307"/>
        <v>16.43694457</v>
      </c>
      <c r="BH363" s="43">
        <f t="shared" si="307"/>
        <v>16.02602095</v>
      </c>
      <c r="BI363" s="43">
        <f t="shared" si="307"/>
        <v>15.62537043</v>
      </c>
      <c r="BJ363" s="43">
        <f t="shared" si="307"/>
        <v>15.23473617</v>
      </c>
      <c r="BK363" s="43">
        <f t="shared" si="307"/>
        <v>14.85386776</v>
      </c>
      <c r="BL363" s="43">
        <f t="shared" si="307"/>
        <v>14.48252107</v>
      </c>
      <c r="BM363" s="43">
        <f t="shared" si="307"/>
        <v>14.12045804</v>
      </c>
      <c r="BN363" s="43">
        <f t="shared" si="307"/>
        <v>13.76744659</v>
      </c>
      <c r="BO363" s="43"/>
      <c r="BP363" s="43"/>
      <c r="BQ363" s="43"/>
      <c r="BR363" s="43"/>
      <c r="BS363" s="43"/>
      <c r="BT363" s="43"/>
      <c r="BU363" s="43"/>
      <c r="BV363" s="43"/>
      <c r="BW363" s="43"/>
      <c r="BX363" s="43"/>
      <c r="BY363" s="43"/>
      <c r="BZ363" s="43"/>
      <c r="CA363" s="43"/>
      <c r="CB363" s="43"/>
      <c r="CC363" s="43"/>
      <c r="CD363" s="43"/>
      <c r="CE363" s="43"/>
      <c r="CF363" s="43"/>
      <c r="CG363" s="43"/>
      <c r="CH363" s="43"/>
      <c r="CI363" s="43"/>
      <c r="CJ363" s="43"/>
      <c r="CK363" s="43"/>
      <c r="CL363" s="43"/>
      <c r="CM363" s="43"/>
      <c r="CN363" s="43"/>
      <c r="CO363" s="43"/>
      <c r="CP363" s="43"/>
      <c r="CQ363" s="43"/>
      <c r="CR363" s="43"/>
      <c r="CS363" s="43"/>
      <c r="CT363" s="43"/>
      <c r="CU363" s="43"/>
      <c r="CV363" s="43"/>
      <c r="CW363" s="43"/>
      <c r="CX363" s="43"/>
      <c r="CY363" s="43"/>
      <c r="CZ363" s="43"/>
      <c r="DA363" s="43"/>
      <c r="DB363" s="43"/>
      <c r="DC363" s="43"/>
      <c r="DD363" s="43"/>
      <c r="DE363" s="43"/>
    </row>
    <row r="364" ht="14.25" customHeight="1">
      <c r="E364" s="50">
        <f t="shared" si="265"/>
        <v>45</v>
      </c>
      <c r="F364" s="50"/>
      <c r="G364" s="43"/>
      <c r="H364" s="43"/>
      <c r="I364" s="43"/>
      <c r="J364" s="43"/>
      <c r="K364" s="43"/>
      <c r="L364" s="43"/>
      <c r="M364" s="43"/>
      <c r="N364" s="43"/>
      <c r="O364" s="43"/>
      <c r="P364" s="43"/>
      <c r="Q364" s="43"/>
      <c r="R364" s="43"/>
      <c r="S364" s="43"/>
      <c r="T364" s="43"/>
      <c r="U364" s="43"/>
      <c r="V364" s="43"/>
      <c r="W364" s="43"/>
      <c r="X364" s="43"/>
      <c r="Y364" s="43"/>
      <c r="Z364" s="43"/>
      <c r="AA364" s="43"/>
      <c r="AB364" s="43"/>
      <c r="AC364" s="43"/>
      <c r="AD364" s="43"/>
      <c r="AE364" s="43"/>
      <c r="AF364" s="43"/>
      <c r="AG364" s="43"/>
      <c r="AH364" s="43"/>
      <c r="AI364" s="43"/>
      <c r="AJ364" s="43"/>
      <c r="AK364" s="43"/>
      <c r="AL364" s="43"/>
      <c r="AM364" s="43"/>
      <c r="AN364" s="43"/>
      <c r="AO364" s="43"/>
      <c r="AP364" s="43"/>
      <c r="AQ364" s="43"/>
      <c r="AR364" s="43"/>
      <c r="AS364" s="43"/>
      <c r="AT364" s="43"/>
      <c r="AU364" s="43"/>
      <c r="AV364" s="43"/>
      <c r="AW364" s="43"/>
      <c r="AX364" s="43"/>
      <c r="AY364" s="43">
        <f>+AY$242*AY$318</f>
        <v>22.05</v>
      </c>
      <c r="AZ364" s="43">
        <f t="shared" ref="AZ364:BN364" si="308">+AY364*(1-AZ$319)</f>
        <v>21.406875</v>
      </c>
      <c r="BA364" s="43">
        <f t="shared" si="308"/>
        <v>20.78250781</v>
      </c>
      <c r="BB364" s="43">
        <f t="shared" si="308"/>
        <v>20.17635133</v>
      </c>
      <c r="BC364" s="43">
        <f t="shared" si="308"/>
        <v>19.67194255</v>
      </c>
      <c r="BD364" s="43">
        <f t="shared" si="308"/>
        <v>19.18014399</v>
      </c>
      <c r="BE364" s="43">
        <f t="shared" si="308"/>
        <v>18.70064039</v>
      </c>
      <c r="BF364" s="43">
        <f t="shared" si="308"/>
        <v>18.23312438</v>
      </c>
      <c r="BG364" s="43">
        <f t="shared" si="308"/>
        <v>17.77729627</v>
      </c>
      <c r="BH364" s="43">
        <f t="shared" si="308"/>
        <v>17.33286386</v>
      </c>
      <c r="BI364" s="43">
        <f t="shared" si="308"/>
        <v>16.89954227</v>
      </c>
      <c r="BJ364" s="43">
        <f t="shared" si="308"/>
        <v>16.47705371</v>
      </c>
      <c r="BK364" s="43">
        <f t="shared" si="308"/>
        <v>16.06512737</v>
      </c>
      <c r="BL364" s="43">
        <f t="shared" si="308"/>
        <v>15.66349918</v>
      </c>
      <c r="BM364" s="43">
        <f t="shared" si="308"/>
        <v>15.2719117</v>
      </c>
      <c r="BN364" s="43">
        <f t="shared" si="308"/>
        <v>14.89011391</v>
      </c>
      <c r="BO364" s="43"/>
      <c r="BP364" s="43"/>
      <c r="BQ364" s="43"/>
      <c r="BR364" s="43"/>
      <c r="BS364" s="43"/>
      <c r="BT364" s="43"/>
      <c r="BU364" s="43"/>
      <c r="BV364" s="43"/>
      <c r="BW364" s="43"/>
      <c r="BX364" s="43"/>
      <c r="BY364" s="43"/>
      <c r="BZ364" s="43"/>
      <c r="CA364" s="43"/>
      <c r="CB364" s="43"/>
      <c r="CC364" s="43"/>
      <c r="CD364" s="43"/>
      <c r="CE364" s="43"/>
      <c r="CF364" s="43"/>
      <c r="CG364" s="43"/>
      <c r="CH364" s="43"/>
      <c r="CI364" s="43"/>
      <c r="CJ364" s="43"/>
      <c r="CK364" s="43"/>
      <c r="CL364" s="43"/>
      <c r="CM364" s="43"/>
      <c r="CN364" s="43"/>
      <c r="CO364" s="43"/>
      <c r="CP364" s="43"/>
      <c r="CQ364" s="43"/>
      <c r="CR364" s="43"/>
      <c r="CS364" s="43"/>
      <c r="CT364" s="43"/>
      <c r="CU364" s="43"/>
      <c r="CV364" s="43"/>
      <c r="CW364" s="43"/>
      <c r="CX364" s="43"/>
      <c r="CY364" s="43"/>
      <c r="CZ364" s="43"/>
      <c r="DA364" s="43"/>
      <c r="DB364" s="43"/>
      <c r="DC364" s="43"/>
      <c r="DD364" s="43"/>
      <c r="DE364" s="43"/>
      <c r="DF364" s="43"/>
    </row>
    <row r="365" ht="14.25" customHeight="1">
      <c r="E365" s="50">
        <f t="shared" si="265"/>
        <v>46</v>
      </c>
      <c r="F365" s="50"/>
      <c r="G365" s="43"/>
      <c r="H365" s="43"/>
      <c r="I365" s="43"/>
      <c r="J365" s="43"/>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c r="AI365" s="43"/>
      <c r="AJ365" s="43"/>
      <c r="AK365" s="43"/>
      <c r="AL365" s="43"/>
      <c r="AM365" s="43"/>
      <c r="AN365" s="43"/>
      <c r="AO365" s="43"/>
      <c r="AP365" s="43"/>
      <c r="AQ365" s="43"/>
      <c r="AR365" s="43"/>
      <c r="AS365" s="43"/>
      <c r="AT365" s="43"/>
      <c r="AU365" s="43"/>
      <c r="AV365" s="43"/>
      <c r="AW365" s="43"/>
      <c r="AX365" s="43"/>
      <c r="AY365" s="43"/>
      <c r="AZ365" s="43">
        <f>+AZ$242*AZ$318</f>
        <v>22.05</v>
      </c>
      <c r="BA365" s="43">
        <f t="shared" ref="BA365:BN365" si="309">+AZ365*(1-BA$319)</f>
        <v>21.406875</v>
      </c>
      <c r="BB365" s="43">
        <f t="shared" si="309"/>
        <v>20.78250781</v>
      </c>
      <c r="BC365" s="43">
        <f t="shared" si="309"/>
        <v>20.26294512</v>
      </c>
      <c r="BD365" s="43">
        <f t="shared" si="309"/>
        <v>19.75637149</v>
      </c>
      <c r="BE365" s="43">
        <f t="shared" si="309"/>
        <v>19.2624622</v>
      </c>
      <c r="BF365" s="43">
        <f t="shared" si="309"/>
        <v>18.78090065</v>
      </c>
      <c r="BG365" s="43">
        <f t="shared" si="309"/>
        <v>18.31137813</v>
      </c>
      <c r="BH365" s="43">
        <f t="shared" si="309"/>
        <v>17.85359368</v>
      </c>
      <c r="BI365" s="43">
        <f t="shared" si="309"/>
        <v>17.40725384</v>
      </c>
      <c r="BJ365" s="43">
        <f t="shared" si="309"/>
        <v>16.97207249</v>
      </c>
      <c r="BK365" s="43">
        <f t="shared" si="309"/>
        <v>16.54777068</v>
      </c>
      <c r="BL365" s="43">
        <f t="shared" si="309"/>
        <v>16.13407641</v>
      </c>
      <c r="BM365" s="43">
        <f t="shared" si="309"/>
        <v>15.7307245</v>
      </c>
      <c r="BN365" s="43">
        <f t="shared" si="309"/>
        <v>15.33745639</v>
      </c>
      <c r="BO365" s="43"/>
      <c r="BP365" s="43"/>
      <c r="BQ365" s="43"/>
      <c r="BR365" s="43"/>
      <c r="BS365" s="43"/>
      <c r="BT365" s="43"/>
      <c r="BU365" s="43"/>
      <c r="BV365" s="43"/>
      <c r="BW365" s="43"/>
      <c r="BX365" s="43"/>
      <c r="BY365" s="43"/>
      <c r="BZ365" s="43"/>
      <c r="CA365" s="43"/>
      <c r="CB365" s="43"/>
      <c r="CC365" s="43"/>
      <c r="CD365" s="43"/>
      <c r="CE365" s="43"/>
      <c r="CF365" s="43"/>
      <c r="CG365" s="43"/>
      <c r="CH365" s="43"/>
      <c r="CI365" s="43"/>
      <c r="CJ365" s="43"/>
      <c r="CK365" s="43"/>
      <c r="CL365" s="43"/>
      <c r="CM365" s="43"/>
      <c r="CN365" s="43"/>
      <c r="CO365" s="43"/>
      <c r="CP365" s="43"/>
      <c r="CQ365" s="43"/>
      <c r="CR365" s="43"/>
      <c r="CS365" s="43"/>
      <c r="CT365" s="43"/>
      <c r="CU365" s="43"/>
      <c r="CV365" s="43"/>
      <c r="CW365" s="43"/>
      <c r="CX365" s="43"/>
      <c r="CY365" s="43"/>
      <c r="CZ365" s="43"/>
      <c r="DA365" s="43"/>
      <c r="DB365" s="43"/>
      <c r="DC365" s="43"/>
      <c r="DD365" s="43"/>
      <c r="DE365" s="43"/>
      <c r="DF365" s="43"/>
      <c r="DG365" s="43"/>
    </row>
    <row r="366" ht="14.25" customHeight="1">
      <c r="E366" s="50">
        <f t="shared" si="265"/>
        <v>47</v>
      </c>
      <c r="F366" s="50"/>
      <c r="G366" s="43"/>
      <c r="H366" s="43"/>
      <c r="I366" s="43"/>
      <c r="J366" s="43"/>
      <c r="K366" s="43"/>
      <c r="L366" s="43"/>
      <c r="M366" s="43"/>
      <c r="N366" s="43"/>
      <c r="O366" s="43"/>
      <c r="P366" s="43"/>
      <c r="Q366" s="43"/>
      <c r="R366" s="43"/>
      <c r="S366" s="43"/>
      <c r="T366" s="43"/>
      <c r="U366" s="43"/>
      <c r="V366" s="43"/>
      <c r="W366" s="43"/>
      <c r="X366" s="43"/>
      <c r="Y366" s="43"/>
      <c r="Z366" s="43"/>
      <c r="AA366" s="43"/>
      <c r="AB366" s="43"/>
      <c r="AC366" s="43"/>
      <c r="AD366" s="43"/>
      <c r="AE366" s="43"/>
      <c r="AF366" s="43"/>
      <c r="AG366" s="43"/>
      <c r="AH366" s="43"/>
      <c r="AI366" s="43"/>
      <c r="AJ366" s="43"/>
      <c r="AK366" s="43"/>
      <c r="AL366" s="43"/>
      <c r="AM366" s="43"/>
      <c r="AN366" s="43"/>
      <c r="AO366" s="43"/>
      <c r="AP366" s="43"/>
      <c r="AQ366" s="43"/>
      <c r="AR366" s="43"/>
      <c r="AS366" s="43"/>
      <c r="AT366" s="43"/>
      <c r="AU366" s="43"/>
      <c r="AV366" s="43"/>
      <c r="AW366" s="43"/>
      <c r="AX366" s="43"/>
      <c r="AY366" s="43"/>
      <c r="AZ366" s="43"/>
      <c r="BA366" s="43">
        <f>+BA$242*BA$318</f>
        <v>23.1</v>
      </c>
      <c r="BB366" s="43">
        <f t="shared" ref="BB366:BN366" si="310">+BA366*(1-BB$319)</f>
        <v>22.42625</v>
      </c>
      <c r="BC366" s="43">
        <f t="shared" si="310"/>
        <v>21.86559375</v>
      </c>
      <c r="BD366" s="43">
        <f t="shared" si="310"/>
        <v>21.31895391</v>
      </c>
      <c r="BE366" s="43">
        <f t="shared" si="310"/>
        <v>20.78598006</v>
      </c>
      <c r="BF366" s="43">
        <f t="shared" si="310"/>
        <v>20.26633056</v>
      </c>
      <c r="BG366" s="43">
        <f t="shared" si="310"/>
        <v>19.75967229</v>
      </c>
      <c r="BH366" s="43">
        <f t="shared" si="310"/>
        <v>19.26568049</v>
      </c>
      <c r="BI366" s="43">
        <f t="shared" si="310"/>
        <v>18.78403847</v>
      </c>
      <c r="BJ366" s="43">
        <f t="shared" si="310"/>
        <v>18.31443751</v>
      </c>
      <c r="BK366" s="43">
        <f t="shared" si="310"/>
        <v>17.85657657</v>
      </c>
      <c r="BL366" s="43">
        <f t="shared" si="310"/>
        <v>17.41016216</v>
      </c>
      <c r="BM366" s="43">
        <f t="shared" si="310"/>
        <v>16.97490811</v>
      </c>
      <c r="BN366" s="43">
        <f t="shared" si="310"/>
        <v>16.5505354</v>
      </c>
      <c r="BO366" s="43"/>
      <c r="BP366" s="43"/>
      <c r="BQ366" s="43"/>
      <c r="BR366" s="43"/>
      <c r="BS366" s="43"/>
      <c r="BT366" s="43"/>
      <c r="BU366" s="43"/>
      <c r="BV366" s="43"/>
      <c r="BW366" s="43"/>
      <c r="BX366" s="43"/>
      <c r="BY366" s="43"/>
      <c r="BZ366" s="43"/>
      <c r="CA366" s="43"/>
      <c r="CB366" s="43"/>
      <c r="CC366" s="43"/>
      <c r="CD366" s="43"/>
      <c r="CE366" s="43"/>
      <c r="CF366" s="43"/>
      <c r="CG366" s="43"/>
      <c r="CH366" s="43"/>
      <c r="CI366" s="43"/>
      <c r="CJ366" s="43"/>
      <c r="CK366" s="43"/>
      <c r="CL366" s="43"/>
      <c r="CM366" s="43"/>
      <c r="CN366" s="43"/>
      <c r="CO366" s="43"/>
      <c r="CP366" s="43"/>
      <c r="CQ366" s="43"/>
      <c r="CR366" s="43"/>
      <c r="CS366" s="43"/>
      <c r="CT366" s="43"/>
      <c r="CU366" s="43"/>
      <c r="CV366" s="43"/>
      <c r="CW366" s="43"/>
      <c r="CX366" s="43"/>
      <c r="CY366" s="43"/>
      <c r="CZ366" s="43"/>
      <c r="DA366" s="43"/>
      <c r="DB366" s="43"/>
      <c r="DC366" s="43"/>
      <c r="DD366" s="43"/>
      <c r="DE366" s="43"/>
      <c r="DF366" s="43"/>
      <c r="DG366" s="43"/>
      <c r="DH366" s="43"/>
    </row>
    <row r="367" ht="14.25" customHeight="1">
      <c r="E367" s="50">
        <f t="shared" si="265"/>
        <v>48</v>
      </c>
      <c r="F367" s="50"/>
      <c r="G367" s="43"/>
      <c r="H367" s="43"/>
      <c r="I367" s="43"/>
      <c r="J367" s="43"/>
      <c r="K367" s="43"/>
      <c r="L367" s="43"/>
      <c r="M367" s="43"/>
      <c r="N367" s="43"/>
      <c r="O367" s="43"/>
      <c r="P367" s="43"/>
      <c r="Q367" s="43"/>
      <c r="R367" s="43"/>
      <c r="S367" s="43"/>
      <c r="T367" s="43"/>
      <c r="U367" s="43"/>
      <c r="V367" s="43"/>
      <c r="W367" s="43"/>
      <c r="X367" s="43"/>
      <c r="Y367" s="43"/>
      <c r="Z367" s="43"/>
      <c r="AA367" s="43"/>
      <c r="AB367" s="43"/>
      <c r="AC367" s="43"/>
      <c r="AD367" s="43"/>
      <c r="AE367" s="43"/>
      <c r="AF367" s="43"/>
      <c r="AG367" s="43"/>
      <c r="AH367" s="43"/>
      <c r="AI367" s="43"/>
      <c r="AJ367" s="43"/>
      <c r="AK367" s="43"/>
      <c r="AL367" s="43"/>
      <c r="AM367" s="43"/>
      <c r="AN367" s="43"/>
      <c r="AO367" s="43"/>
      <c r="AP367" s="43"/>
      <c r="AQ367" s="43"/>
      <c r="AR367" s="43"/>
      <c r="AS367" s="43"/>
      <c r="AT367" s="43"/>
      <c r="AU367" s="43"/>
      <c r="AV367" s="43"/>
      <c r="AW367" s="43"/>
      <c r="AX367" s="43"/>
      <c r="AY367" s="43"/>
      <c r="AZ367" s="43"/>
      <c r="BA367" s="43"/>
      <c r="BB367" s="43">
        <f>+BB$242*BB$318</f>
        <v>23.1</v>
      </c>
      <c r="BC367" s="43">
        <f t="shared" ref="BC367:BN367" si="311">+BB367*(1-BC$319)</f>
        <v>22.5225</v>
      </c>
      <c r="BD367" s="43">
        <f t="shared" si="311"/>
        <v>21.9594375</v>
      </c>
      <c r="BE367" s="43">
        <f t="shared" si="311"/>
        <v>21.41045156</v>
      </c>
      <c r="BF367" s="43">
        <f t="shared" si="311"/>
        <v>20.87519027</v>
      </c>
      <c r="BG367" s="43">
        <f t="shared" si="311"/>
        <v>20.35331052</v>
      </c>
      <c r="BH367" s="43">
        <f t="shared" si="311"/>
        <v>19.84447775</v>
      </c>
      <c r="BI367" s="43">
        <f t="shared" si="311"/>
        <v>19.34836581</v>
      </c>
      <c r="BJ367" s="43">
        <f t="shared" si="311"/>
        <v>18.86465666</v>
      </c>
      <c r="BK367" s="43">
        <f t="shared" si="311"/>
        <v>18.39304025</v>
      </c>
      <c r="BL367" s="43">
        <f t="shared" si="311"/>
        <v>17.93321424</v>
      </c>
      <c r="BM367" s="43">
        <f t="shared" si="311"/>
        <v>17.48488389</v>
      </c>
      <c r="BN367" s="43">
        <f t="shared" si="311"/>
        <v>17.04776179</v>
      </c>
      <c r="BO367" s="43"/>
      <c r="BP367" s="43"/>
      <c r="BQ367" s="43"/>
      <c r="BR367" s="43"/>
      <c r="BS367" s="43"/>
      <c r="BT367" s="43"/>
      <c r="BU367" s="43"/>
      <c r="BV367" s="43"/>
      <c r="BW367" s="43"/>
      <c r="BX367" s="43"/>
      <c r="BY367" s="43"/>
      <c r="BZ367" s="43"/>
      <c r="CA367" s="43"/>
      <c r="CB367" s="43"/>
      <c r="CC367" s="43"/>
      <c r="CD367" s="43"/>
      <c r="CE367" s="43"/>
      <c r="CF367" s="43"/>
      <c r="CG367" s="43"/>
      <c r="CH367" s="43"/>
      <c r="CI367" s="43"/>
      <c r="CJ367" s="43"/>
      <c r="CK367" s="43"/>
      <c r="CL367" s="43"/>
      <c r="CM367" s="43"/>
      <c r="CN367" s="43"/>
      <c r="CO367" s="43"/>
      <c r="CP367" s="43"/>
      <c r="CQ367" s="43"/>
      <c r="CR367" s="43"/>
      <c r="CS367" s="43"/>
      <c r="CT367" s="43"/>
      <c r="CU367" s="43"/>
      <c r="CV367" s="43"/>
      <c r="CW367" s="43"/>
      <c r="CX367" s="43"/>
      <c r="CY367" s="43"/>
      <c r="CZ367" s="43"/>
      <c r="DA367" s="43"/>
      <c r="DB367" s="43"/>
      <c r="DC367" s="43"/>
      <c r="DD367" s="43"/>
      <c r="DE367" s="43"/>
      <c r="DF367" s="43"/>
      <c r="DG367" s="43"/>
      <c r="DH367" s="43"/>
      <c r="DI367" s="43"/>
    </row>
    <row r="368" ht="14.25" customHeight="1">
      <c r="E368" s="50">
        <f t="shared" si="265"/>
        <v>49</v>
      </c>
      <c r="F368" s="50"/>
      <c r="G368" s="43"/>
      <c r="H368" s="43"/>
      <c r="I368" s="43"/>
      <c r="J368" s="43"/>
      <c r="K368" s="43"/>
      <c r="L368" s="43"/>
      <c r="M368" s="43"/>
      <c r="N368" s="43"/>
      <c r="O368" s="43"/>
      <c r="P368" s="43"/>
      <c r="Q368" s="43"/>
      <c r="R368" s="43"/>
      <c r="S368" s="43"/>
      <c r="T368" s="43"/>
      <c r="U368" s="43"/>
      <c r="V368" s="43"/>
      <c r="W368" s="43"/>
      <c r="X368" s="43"/>
      <c r="Y368" s="43"/>
      <c r="Z368" s="43"/>
      <c r="AA368" s="43"/>
      <c r="AB368" s="43"/>
      <c r="AC368" s="43"/>
      <c r="AD368" s="43"/>
      <c r="AE368" s="43"/>
      <c r="AF368" s="43"/>
      <c r="AG368" s="43"/>
      <c r="AH368" s="43"/>
      <c r="AI368" s="43"/>
      <c r="AJ368" s="43"/>
      <c r="AK368" s="43"/>
      <c r="AL368" s="43"/>
      <c r="AM368" s="43"/>
      <c r="AN368" s="43"/>
      <c r="AO368" s="43"/>
      <c r="AP368" s="43"/>
      <c r="AQ368" s="43"/>
      <c r="AR368" s="43"/>
      <c r="AS368" s="43"/>
      <c r="AT368" s="43"/>
      <c r="AU368" s="43"/>
      <c r="AV368" s="43"/>
      <c r="AW368" s="43"/>
      <c r="AX368" s="43"/>
      <c r="AY368" s="43"/>
      <c r="AZ368" s="43"/>
      <c r="BA368" s="43"/>
      <c r="BB368" s="43"/>
      <c r="BC368" s="43">
        <f>+BC$242*BC$318</f>
        <v>24.15</v>
      </c>
      <c r="BD368" s="43">
        <f t="shared" ref="BD368:BN368" si="312">+BC368*(1-BD$319)</f>
        <v>23.54625</v>
      </c>
      <c r="BE368" s="43">
        <f t="shared" si="312"/>
        <v>22.95759375</v>
      </c>
      <c r="BF368" s="43">
        <f t="shared" si="312"/>
        <v>22.38365391</v>
      </c>
      <c r="BG368" s="43">
        <f t="shared" si="312"/>
        <v>21.82406256</v>
      </c>
      <c r="BH368" s="43">
        <f t="shared" si="312"/>
        <v>21.27846099</v>
      </c>
      <c r="BI368" s="43">
        <f t="shared" si="312"/>
        <v>20.74649947</v>
      </c>
      <c r="BJ368" s="43">
        <f t="shared" si="312"/>
        <v>20.22783698</v>
      </c>
      <c r="BK368" s="43">
        <f t="shared" si="312"/>
        <v>19.72214106</v>
      </c>
      <c r="BL368" s="43">
        <f t="shared" si="312"/>
        <v>19.22908753</v>
      </c>
      <c r="BM368" s="43">
        <f t="shared" si="312"/>
        <v>18.74836034</v>
      </c>
      <c r="BN368" s="43">
        <f t="shared" si="312"/>
        <v>18.27965134</v>
      </c>
      <c r="BO368" s="43"/>
      <c r="BP368" s="43"/>
      <c r="BQ368" s="43"/>
      <c r="BR368" s="43"/>
      <c r="BS368" s="43"/>
      <c r="BT368" s="43"/>
      <c r="BU368" s="43"/>
      <c r="BV368" s="43"/>
      <c r="BW368" s="43"/>
      <c r="BX368" s="43"/>
      <c r="BY368" s="43"/>
      <c r="BZ368" s="43"/>
      <c r="CA368" s="43"/>
      <c r="CB368" s="43"/>
      <c r="CC368" s="43"/>
      <c r="CD368" s="43"/>
      <c r="CE368" s="43"/>
      <c r="CF368" s="43"/>
      <c r="CG368" s="43"/>
      <c r="CH368" s="43"/>
      <c r="CI368" s="43"/>
      <c r="CJ368" s="43"/>
      <c r="CK368" s="43"/>
      <c r="CL368" s="43"/>
      <c r="CM368" s="43"/>
      <c r="CN368" s="43"/>
      <c r="CO368" s="43"/>
      <c r="CP368" s="43"/>
      <c r="CQ368" s="43"/>
      <c r="CR368" s="43"/>
      <c r="CS368" s="43"/>
      <c r="CT368" s="43"/>
      <c r="CU368" s="43"/>
      <c r="CV368" s="43"/>
      <c r="CW368" s="43"/>
      <c r="CX368" s="43"/>
      <c r="CY368" s="43"/>
      <c r="CZ368" s="43"/>
      <c r="DA368" s="43"/>
      <c r="DB368" s="43"/>
      <c r="DC368" s="43"/>
      <c r="DD368" s="43"/>
      <c r="DE368" s="43"/>
      <c r="DF368" s="43"/>
      <c r="DG368" s="43"/>
      <c r="DH368" s="43"/>
      <c r="DI368" s="43"/>
      <c r="DJ368" s="43"/>
    </row>
    <row r="369" ht="14.25" customHeight="1">
      <c r="E369" s="50">
        <f t="shared" si="265"/>
        <v>50</v>
      </c>
      <c r="F369" s="50"/>
      <c r="G369" s="43"/>
      <c r="H369" s="43"/>
      <c r="I369" s="43"/>
      <c r="J369" s="43"/>
      <c r="K369" s="43"/>
      <c r="L369" s="43"/>
      <c r="M369" s="43"/>
      <c r="N369" s="43"/>
      <c r="O369" s="43"/>
      <c r="P369" s="43"/>
      <c r="Q369" s="43"/>
      <c r="R369" s="43"/>
      <c r="S369" s="43"/>
      <c r="T369" s="43"/>
      <c r="U369" s="43"/>
      <c r="V369" s="43"/>
      <c r="W369" s="43"/>
      <c r="X369" s="43"/>
      <c r="Y369" s="43"/>
      <c r="Z369" s="43"/>
      <c r="AA369" s="43"/>
      <c r="AB369" s="43"/>
      <c r="AC369" s="43"/>
      <c r="AD369" s="43"/>
      <c r="AE369" s="43"/>
      <c r="AF369" s="43"/>
      <c r="AG369" s="43"/>
      <c r="AH369" s="43"/>
      <c r="AI369" s="43"/>
      <c r="AJ369" s="43"/>
      <c r="AK369" s="43"/>
      <c r="AL369" s="43"/>
      <c r="AM369" s="43"/>
      <c r="AN369" s="43"/>
      <c r="AO369" s="43"/>
      <c r="AP369" s="43"/>
      <c r="AQ369" s="43"/>
      <c r="AR369" s="43"/>
      <c r="AS369" s="43"/>
      <c r="AT369" s="43"/>
      <c r="AU369" s="43"/>
      <c r="AV369" s="43"/>
      <c r="AW369" s="43"/>
      <c r="AX369" s="43"/>
      <c r="AY369" s="43"/>
      <c r="AZ369" s="43"/>
      <c r="BA369" s="43"/>
      <c r="BB369" s="43"/>
      <c r="BC369" s="43"/>
      <c r="BD369" s="43">
        <f>+BD$242*BD$318</f>
        <v>24.15</v>
      </c>
      <c r="BE369" s="43">
        <f t="shared" ref="BE369:BN369" si="313">+BD369*(1-BE$319)</f>
        <v>23.54625</v>
      </c>
      <c r="BF369" s="43">
        <f t="shared" si="313"/>
        <v>22.95759375</v>
      </c>
      <c r="BG369" s="43">
        <f t="shared" si="313"/>
        <v>22.38365391</v>
      </c>
      <c r="BH369" s="43">
        <f t="shared" si="313"/>
        <v>21.82406256</v>
      </c>
      <c r="BI369" s="43">
        <f t="shared" si="313"/>
        <v>21.27846099</v>
      </c>
      <c r="BJ369" s="43">
        <f t="shared" si="313"/>
        <v>20.74649947</v>
      </c>
      <c r="BK369" s="43">
        <f t="shared" si="313"/>
        <v>20.22783698</v>
      </c>
      <c r="BL369" s="43">
        <f t="shared" si="313"/>
        <v>19.72214106</v>
      </c>
      <c r="BM369" s="43">
        <f t="shared" si="313"/>
        <v>19.22908753</v>
      </c>
      <c r="BN369" s="43">
        <f t="shared" si="313"/>
        <v>18.74836034</v>
      </c>
      <c r="BO369" s="43"/>
      <c r="BP369" s="43"/>
      <c r="BQ369" s="43"/>
      <c r="BR369" s="43"/>
      <c r="BS369" s="43"/>
      <c r="BT369" s="43"/>
      <c r="BU369" s="43"/>
      <c r="BV369" s="43"/>
      <c r="BW369" s="43"/>
      <c r="BX369" s="43"/>
      <c r="BY369" s="43"/>
      <c r="BZ369" s="43"/>
      <c r="CA369" s="43"/>
      <c r="CB369" s="43"/>
      <c r="CC369" s="43"/>
      <c r="CD369" s="43"/>
      <c r="CE369" s="43"/>
      <c r="CF369" s="43"/>
      <c r="CG369" s="43"/>
      <c r="CH369" s="43"/>
      <c r="CI369" s="43"/>
      <c r="CJ369" s="43"/>
      <c r="CK369" s="43"/>
      <c r="CL369" s="43"/>
      <c r="CM369" s="43"/>
      <c r="CN369" s="43"/>
      <c r="CO369" s="43"/>
      <c r="CP369" s="43"/>
      <c r="CQ369" s="43"/>
      <c r="CR369" s="43"/>
      <c r="CS369" s="43"/>
      <c r="CT369" s="43"/>
      <c r="CU369" s="43"/>
      <c r="CV369" s="43"/>
      <c r="CW369" s="43"/>
      <c r="CX369" s="43"/>
      <c r="CY369" s="43"/>
      <c r="CZ369" s="43"/>
      <c r="DA369" s="43"/>
      <c r="DB369" s="43"/>
      <c r="DC369" s="43"/>
      <c r="DD369" s="43"/>
      <c r="DE369" s="43"/>
      <c r="DF369" s="43"/>
      <c r="DG369" s="43"/>
      <c r="DH369" s="43"/>
      <c r="DI369" s="43"/>
      <c r="DJ369" s="43"/>
      <c r="DK369" s="43"/>
    </row>
    <row r="370" ht="14.25" customHeight="1">
      <c r="E370" s="50">
        <f t="shared" si="265"/>
        <v>51</v>
      </c>
      <c r="F370" s="50"/>
      <c r="G370" s="43"/>
      <c r="H370" s="43"/>
      <c r="I370" s="43"/>
      <c r="J370" s="43"/>
      <c r="K370" s="43"/>
      <c r="L370" s="43"/>
      <c r="M370" s="43"/>
      <c r="N370" s="43"/>
      <c r="O370" s="43"/>
      <c r="P370" s="43"/>
      <c r="Q370" s="43"/>
      <c r="R370" s="43"/>
      <c r="S370" s="43"/>
      <c r="T370" s="43"/>
      <c r="U370" s="43"/>
      <c r="V370" s="43"/>
      <c r="W370" s="43"/>
      <c r="X370" s="43"/>
      <c r="Y370" s="43"/>
      <c r="Z370" s="43"/>
      <c r="AA370" s="43"/>
      <c r="AB370" s="43"/>
      <c r="AC370" s="43"/>
      <c r="AD370" s="43"/>
      <c r="AE370" s="43"/>
      <c r="AF370" s="43"/>
      <c r="AG370" s="43"/>
      <c r="AH370" s="43"/>
      <c r="AI370" s="43"/>
      <c r="AJ370" s="43"/>
      <c r="AK370" s="43"/>
      <c r="AL370" s="43"/>
      <c r="AM370" s="43"/>
      <c r="AN370" s="43"/>
      <c r="AO370" s="43"/>
      <c r="AP370" s="43"/>
      <c r="AQ370" s="43"/>
      <c r="AR370" s="43"/>
      <c r="AS370" s="43"/>
      <c r="AT370" s="43"/>
      <c r="AU370" s="43"/>
      <c r="AV370" s="43"/>
      <c r="AW370" s="43"/>
      <c r="AX370" s="43"/>
      <c r="AY370" s="43"/>
      <c r="AZ370" s="43"/>
      <c r="BA370" s="43"/>
      <c r="BB370" s="43"/>
      <c r="BC370" s="43"/>
      <c r="BD370" s="43"/>
      <c r="BE370" s="43">
        <f>+BE$242*BE$318</f>
        <v>25.2</v>
      </c>
      <c r="BF370" s="43">
        <f t="shared" ref="BF370:BN370" si="314">+BE370*(1-BF$319)</f>
        <v>24.57</v>
      </c>
      <c r="BG370" s="43">
        <f t="shared" si="314"/>
        <v>23.95575</v>
      </c>
      <c r="BH370" s="43">
        <f t="shared" si="314"/>
        <v>23.35685625</v>
      </c>
      <c r="BI370" s="43">
        <f t="shared" si="314"/>
        <v>22.77293484</v>
      </c>
      <c r="BJ370" s="43">
        <f t="shared" si="314"/>
        <v>22.20361147</v>
      </c>
      <c r="BK370" s="43">
        <f t="shared" si="314"/>
        <v>21.64852119</v>
      </c>
      <c r="BL370" s="43">
        <f t="shared" si="314"/>
        <v>21.10730816</v>
      </c>
      <c r="BM370" s="43">
        <f t="shared" si="314"/>
        <v>20.57962545</v>
      </c>
      <c r="BN370" s="43">
        <f t="shared" si="314"/>
        <v>20.06513482</v>
      </c>
      <c r="BO370" s="43"/>
      <c r="BP370" s="43"/>
      <c r="BQ370" s="43"/>
      <c r="BR370" s="43"/>
      <c r="BS370" s="43"/>
      <c r="BT370" s="43"/>
      <c r="BU370" s="43"/>
      <c r="BV370" s="43"/>
      <c r="BW370" s="43"/>
      <c r="BX370" s="43"/>
      <c r="BY370" s="43"/>
      <c r="BZ370" s="43"/>
      <c r="CA370" s="43"/>
      <c r="CB370" s="43"/>
      <c r="CC370" s="43"/>
      <c r="CD370" s="43"/>
      <c r="CE370" s="43"/>
      <c r="CF370" s="43"/>
      <c r="CG370" s="43"/>
      <c r="CH370" s="43"/>
      <c r="CI370" s="43"/>
      <c r="CJ370" s="43"/>
      <c r="CK370" s="43"/>
      <c r="CL370" s="43"/>
      <c r="CM370" s="43"/>
      <c r="CN370" s="43"/>
      <c r="CO370" s="43"/>
      <c r="CP370" s="43"/>
      <c r="CQ370" s="43"/>
      <c r="CR370" s="43"/>
      <c r="CS370" s="43"/>
      <c r="CT370" s="43"/>
      <c r="CU370" s="43"/>
      <c r="CV370" s="43"/>
      <c r="CW370" s="43"/>
      <c r="CX370" s="43"/>
      <c r="CY370" s="43"/>
      <c r="CZ370" s="43"/>
      <c r="DA370" s="43"/>
      <c r="DB370" s="43"/>
      <c r="DC370" s="43"/>
      <c r="DD370" s="43"/>
      <c r="DE370" s="43"/>
      <c r="DF370" s="43"/>
      <c r="DG370" s="43"/>
      <c r="DH370" s="43"/>
      <c r="DI370" s="43"/>
      <c r="DJ370" s="43"/>
      <c r="DK370" s="43"/>
      <c r="DL370" s="43"/>
    </row>
    <row r="371" ht="14.25" customHeight="1">
      <c r="E371" s="50">
        <f t="shared" si="265"/>
        <v>52</v>
      </c>
      <c r="F371" s="50"/>
      <c r="G371" s="43"/>
      <c r="H371" s="43"/>
      <c r="I371" s="43"/>
      <c r="J371" s="43"/>
      <c r="K371" s="43"/>
      <c r="L371" s="43"/>
      <c r="M371" s="43"/>
      <c r="N371" s="43"/>
      <c r="O371" s="43"/>
      <c r="P371" s="43"/>
      <c r="Q371" s="43"/>
      <c r="R371" s="43"/>
      <c r="S371" s="43"/>
      <c r="T371" s="43"/>
      <c r="U371" s="43"/>
      <c r="V371" s="43"/>
      <c r="W371" s="43"/>
      <c r="X371" s="43"/>
      <c r="Y371" s="43"/>
      <c r="Z371" s="43"/>
      <c r="AA371" s="43"/>
      <c r="AB371" s="43"/>
      <c r="AC371" s="43"/>
      <c r="AD371" s="43"/>
      <c r="AE371" s="43"/>
      <c r="AF371" s="43"/>
      <c r="AG371" s="43"/>
      <c r="AH371" s="43"/>
      <c r="AI371" s="43"/>
      <c r="AJ371" s="43"/>
      <c r="AK371" s="43"/>
      <c r="AL371" s="43"/>
      <c r="AM371" s="43"/>
      <c r="AN371" s="43"/>
      <c r="AO371" s="43"/>
      <c r="AP371" s="43"/>
      <c r="AQ371" s="43"/>
      <c r="AR371" s="43"/>
      <c r="AS371" s="43"/>
      <c r="AT371" s="43"/>
      <c r="AU371" s="43"/>
      <c r="AV371" s="43"/>
      <c r="AW371" s="43"/>
      <c r="AX371" s="43"/>
      <c r="AY371" s="43"/>
      <c r="AZ371" s="43"/>
      <c r="BA371" s="43"/>
      <c r="BB371" s="43"/>
      <c r="BC371" s="43"/>
      <c r="BD371" s="43"/>
      <c r="BE371" s="43"/>
      <c r="BF371" s="43">
        <f>+BF$242*BF$318</f>
        <v>25.2</v>
      </c>
      <c r="BG371" s="43">
        <f t="shared" ref="BG371:BN371" si="315">+BF371*(1-BG$319)</f>
        <v>24.57</v>
      </c>
      <c r="BH371" s="43">
        <f t="shared" si="315"/>
        <v>23.95575</v>
      </c>
      <c r="BI371" s="43">
        <f t="shared" si="315"/>
        <v>23.35685625</v>
      </c>
      <c r="BJ371" s="43">
        <f t="shared" si="315"/>
        <v>22.77293484</v>
      </c>
      <c r="BK371" s="43">
        <f t="shared" si="315"/>
        <v>22.20361147</v>
      </c>
      <c r="BL371" s="43">
        <f t="shared" si="315"/>
        <v>21.64852119</v>
      </c>
      <c r="BM371" s="43">
        <f t="shared" si="315"/>
        <v>21.10730816</v>
      </c>
      <c r="BN371" s="43">
        <f t="shared" si="315"/>
        <v>20.57962545</v>
      </c>
      <c r="BO371" s="43"/>
      <c r="BP371" s="43"/>
      <c r="BQ371" s="43"/>
      <c r="BR371" s="43"/>
      <c r="BS371" s="43"/>
      <c r="BT371" s="43"/>
      <c r="BU371" s="43"/>
      <c r="BV371" s="43"/>
      <c r="BW371" s="43"/>
      <c r="BX371" s="43"/>
      <c r="BY371" s="43"/>
      <c r="BZ371" s="43"/>
      <c r="CA371" s="43"/>
      <c r="CB371" s="43"/>
      <c r="CC371" s="43"/>
      <c r="CD371" s="43"/>
      <c r="CE371" s="43"/>
      <c r="CF371" s="43"/>
      <c r="CG371" s="43"/>
      <c r="CH371" s="43"/>
      <c r="CI371" s="43"/>
      <c r="CJ371" s="43"/>
      <c r="CK371" s="43"/>
      <c r="CL371" s="43"/>
      <c r="CM371" s="43"/>
      <c r="CN371" s="43"/>
      <c r="CO371" s="43"/>
      <c r="CP371" s="43"/>
      <c r="CQ371" s="43"/>
      <c r="CR371" s="43"/>
      <c r="CS371" s="43"/>
      <c r="CT371" s="43"/>
      <c r="CU371" s="43"/>
      <c r="CV371" s="43"/>
      <c r="CW371" s="43"/>
      <c r="CX371" s="43"/>
      <c r="CY371" s="43"/>
      <c r="CZ371" s="43"/>
      <c r="DA371" s="43"/>
      <c r="DB371" s="43"/>
      <c r="DC371" s="43"/>
      <c r="DD371" s="43"/>
      <c r="DE371" s="43"/>
      <c r="DF371" s="43"/>
      <c r="DG371" s="43"/>
      <c r="DH371" s="43"/>
      <c r="DI371" s="43"/>
      <c r="DJ371" s="43"/>
      <c r="DK371" s="43"/>
      <c r="DL371" s="43"/>
      <c r="DM371" s="43"/>
    </row>
    <row r="372" ht="14.25" customHeight="1">
      <c r="E372" s="50">
        <f t="shared" si="265"/>
        <v>53</v>
      </c>
      <c r="F372" s="50"/>
      <c r="G372" s="43"/>
      <c r="H372" s="43"/>
      <c r="I372" s="43"/>
      <c r="J372" s="43"/>
      <c r="K372" s="43"/>
      <c r="L372" s="43"/>
      <c r="M372" s="43"/>
      <c r="N372" s="43"/>
      <c r="O372" s="43"/>
      <c r="P372" s="43"/>
      <c r="Q372" s="43"/>
      <c r="R372" s="43"/>
      <c r="S372" s="43"/>
      <c r="T372" s="43"/>
      <c r="U372" s="43"/>
      <c r="V372" s="43"/>
      <c r="W372" s="43"/>
      <c r="X372" s="43"/>
      <c r="Y372" s="43"/>
      <c r="Z372" s="43"/>
      <c r="AA372" s="43"/>
      <c r="AB372" s="43"/>
      <c r="AC372" s="43"/>
      <c r="AD372" s="43"/>
      <c r="AE372" s="43"/>
      <c r="AF372" s="43"/>
      <c r="AG372" s="43"/>
      <c r="AH372" s="43"/>
      <c r="AI372" s="43"/>
      <c r="AJ372" s="43"/>
      <c r="AK372" s="43"/>
      <c r="AL372" s="43"/>
      <c r="AM372" s="43"/>
      <c r="AN372" s="43"/>
      <c r="AO372" s="43"/>
      <c r="AP372" s="43"/>
      <c r="AQ372" s="43"/>
      <c r="AR372" s="43"/>
      <c r="AS372" s="43"/>
      <c r="AT372" s="43"/>
      <c r="AU372" s="43"/>
      <c r="AV372" s="43"/>
      <c r="AW372" s="43"/>
      <c r="AX372" s="43"/>
      <c r="AY372" s="43"/>
      <c r="AZ372" s="43"/>
      <c r="BA372" s="43"/>
      <c r="BB372" s="43"/>
      <c r="BC372" s="43"/>
      <c r="BD372" s="43"/>
      <c r="BE372" s="43"/>
      <c r="BF372" s="43"/>
      <c r="BG372" s="43">
        <f>+BG$242*BG$318</f>
        <v>26.25</v>
      </c>
      <c r="BH372" s="43">
        <f t="shared" ref="BH372:BN372" si="316">+BG372*(1-BH$319)</f>
        <v>25.59375</v>
      </c>
      <c r="BI372" s="43">
        <f t="shared" si="316"/>
        <v>24.95390625</v>
      </c>
      <c r="BJ372" s="43">
        <f t="shared" si="316"/>
        <v>24.33005859</v>
      </c>
      <c r="BK372" s="43">
        <f t="shared" si="316"/>
        <v>23.72180713</v>
      </c>
      <c r="BL372" s="43">
        <f t="shared" si="316"/>
        <v>23.12876195</v>
      </c>
      <c r="BM372" s="43">
        <f t="shared" si="316"/>
        <v>22.5505429</v>
      </c>
      <c r="BN372" s="43">
        <f t="shared" si="316"/>
        <v>21.98677933</v>
      </c>
      <c r="BO372" s="43"/>
      <c r="BP372" s="43"/>
      <c r="BQ372" s="43"/>
      <c r="BR372" s="43"/>
      <c r="BS372" s="43"/>
      <c r="BT372" s="43"/>
      <c r="BU372" s="43"/>
      <c r="BV372" s="43"/>
      <c r="BW372" s="43"/>
      <c r="BX372" s="43"/>
      <c r="BY372" s="43"/>
      <c r="BZ372" s="43"/>
      <c r="CA372" s="43"/>
      <c r="CB372" s="43"/>
      <c r="CC372" s="43"/>
      <c r="CD372" s="43"/>
      <c r="CE372" s="43"/>
      <c r="CF372" s="43"/>
      <c r="CG372" s="43"/>
      <c r="CH372" s="43"/>
      <c r="CI372" s="43"/>
      <c r="CJ372" s="43"/>
      <c r="CK372" s="43"/>
      <c r="CL372" s="43"/>
      <c r="CM372" s="43"/>
      <c r="CN372" s="43"/>
      <c r="CO372" s="43"/>
      <c r="CP372" s="43"/>
      <c r="CQ372" s="43"/>
      <c r="CR372" s="43"/>
      <c r="CS372" s="43"/>
      <c r="CT372" s="43"/>
      <c r="CU372" s="43"/>
      <c r="CV372" s="43"/>
      <c r="CW372" s="43"/>
      <c r="CX372" s="43"/>
      <c r="CY372" s="43"/>
      <c r="CZ372" s="43"/>
      <c r="DA372" s="43"/>
      <c r="DB372" s="43"/>
      <c r="DC372" s="43"/>
      <c r="DD372" s="43"/>
      <c r="DE372" s="43"/>
      <c r="DF372" s="43"/>
      <c r="DG372" s="43"/>
      <c r="DH372" s="43"/>
      <c r="DI372" s="43"/>
      <c r="DJ372" s="43"/>
      <c r="DK372" s="43"/>
      <c r="DL372" s="43"/>
      <c r="DM372" s="43"/>
      <c r="DN372" s="43"/>
    </row>
    <row r="373" ht="14.25" customHeight="1">
      <c r="E373" s="50">
        <f t="shared" si="265"/>
        <v>54</v>
      </c>
      <c r="F373" s="50"/>
      <c r="G373" s="43"/>
      <c r="H373" s="43"/>
      <c r="I373" s="43"/>
      <c r="J373" s="43"/>
      <c r="K373" s="43"/>
      <c r="L373" s="43"/>
      <c r="M373" s="43"/>
      <c r="N373" s="43"/>
      <c r="O373" s="43"/>
      <c r="P373" s="43"/>
      <c r="Q373" s="43"/>
      <c r="R373" s="43"/>
      <c r="S373" s="43"/>
      <c r="T373" s="43"/>
      <c r="U373" s="43"/>
      <c r="V373" s="43"/>
      <c r="W373" s="43"/>
      <c r="X373" s="43"/>
      <c r="Y373" s="43"/>
      <c r="Z373" s="43"/>
      <c r="AA373" s="43"/>
      <c r="AB373" s="43"/>
      <c r="AC373" s="43"/>
      <c r="AD373" s="43"/>
      <c r="AE373" s="43"/>
      <c r="AF373" s="43"/>
      <c r="AG373" s="43"/>
      <c r="AH373" s="43"/>
      <c r="AI373" s="43"/>
      <c r="AJ373" s="43"/>
      <c r="AK373" s="43"/>
      <c r="AL373" s="43"/>
      <c r="AM373" s="43"/>
      <c r="AN373" s="43"/>
      <c r="AO373" s="43"/>
      <c r="AP373" s="43"/>
      <c r="AQ373" s="43"/>
      <c r="AR373" s="43"/>
      <c r="AS373" s="43"/>
      <c r="AT373" s="43"/>
      <c r="AU373" s="43"/>
      <c r="AV373" s="43"/>
      <c r="AW373" s="43"/>
      <c r="AX373" s="43"/>
      <c r="AY373" s="43"/>
      <c r="AZ373" s="43"/>
      <c r="BA373" s="43"/>
      <c r="BB373" s="43"/>
      <c r="BC373" s="43"/>
      <c r="BD373" s="43"/>
      <c r="BE373" s="43"/>
      <c r="BF373" s="43"/>
      <c r="BG373" s="43"/>
      <c r="BH373" s="43">
        <f>+BH$242*BH$318</f>
        <v>26.25</v>
      </c>
      <c r="BI373" s="43">
        <f t="shared" ref="BI373:BN373" si="317">+BH373*(1-BI$319)</f>
        <v>25.59375</v>
      </c>
      <c r="BJ373" s="43">
        <f t="shared" si="317"/>
        <v>24.95390625</v>
      </c>
      <c r="BK373" s="43">
        <f t="shared" si="317"/>
        <v>24.33005859</v>
      </c>
      <c r="BL373" s="43">
        <f t="shared" si="317"/>
        <v>23.72180713</v>
      </c>
      <c r="BM373" s="43">
        <f t="shared" si="317"/>
        <v>23.12876195</v>
      </c>
      <c r="BN373" s="43">
        <f t="shared" si="317"/>
        <v>22.5505429</v>
      </c>
      <c r="BO373" s="43"/>
      <c r="BP373" s="43"/>
      <c r="BQ373" s="43"/>
      <c r="BR373" s="43"/>
      <c r="BS373" s="43"/>
      <c r="BT373" s="43"/>
      <c r="BU373" s="43"/>
      <c r="BV373" s="43"/>
      <c r="BW373" s="43"/>
      <c r="BX373" s="43"/>
      <c r="BY373" s="43"/>
      <c r="BZ373" s="43"/>
      <c r="CA373" s="43"/>
      <c r="CB373" s="43"/>
      <c r="CC373" s="43"/>
      <c r="CD373" s="43"/>
      <c r="CE373" s="43"/>
      <c r="CF373" s="43"/>
      <c r="CG373" s="43"/>
      <c r="CH373" s="43"/>
      <c r="CI373" s="43"/>
      <c r="CJ373" s="43"/>
      <c r="CK373" s="43"/>
      <c r="CL373" s="43"/>
      <c r="CM373" s="43"/>
      <c r="CN373" s="43"/>
      <c r="CO373" s="43"/>
      <c r="CP373" s="43"/>
      <c r="CQ373" s="43"/>
      <c r="CR373" s="43"/>
      <c r="CS373" s="43"/>
      <c r="CT373" s="43"/>
      <c r="CU373" s="43"/>
      <c r="CV373" s="43"/>
      <c r="CW373" s="43"/>
      <c r="CX373" s="43"/>
      <c r="CY373" s="43"/>
      <c r="CZ373" s="43"/>
      <c r="DA373" s="43"/>
      <c r="DB373" s="43"/>
      <c r="DC373" s="43"/>
      <c r="DD373" s="43"/>
      <c r="DE373" s="43"/>
      <c r="DF373" s="43"/>
      <c r="DG373" s="43"/>
      <c r="DH373" s="43"/>
      <c r="DI373" s="43"/>
      <c r="DJ373" s="43"/>
      <c r="DK373" s="43"/>
      <c r="DL373" s="43"/>
      <c r="DM373" s="43"/>
      <c r="DN373" s="43"/>
      <c r="DO373" s="43"/>
    </row>
    <row r="374" ht="14.25" customHeight="1">
      <c r="E374" s="50">
        <f t="shared" si="265"/>
        <v>55</v>
      </c>
      <c r="F374" s="50"/>
      <c r="G374" s="43"/>
      <c r="H374" s="43"/>
      <c r="I374" s="43"/>
      <c r="J374" s="43"/>
      <c r="K374" s="43"/>
      <c r="L374" s="43"/>
      <c r="M374" s="43"/>
      <c r="N374" s="43"/>
      <c r="O374" s="43"/>
      <c r="P374" s="43"/>
      <c r="Q374" s="43"/>
      <c r="R374" s="43"/>
      <c r="S374" s="43"/>
      <c r="T374" s="43"/>
      <c r="U374" s="43"/>
      <c r="V374" s="43"/>
      <c r="W374" s="43"/>
      <c r="X374" s="43"/>
      <c r="Y374" s="43"/>
      <c r="Z374" s="43"/>
      <c r="AA374" s="43"/>
      <c r="AB374" s="43"/>
      <c r="AC374" s="43"/>
      <c r="AD374" s="43"/>
      <c r="AE374" s="43"/>
      <c r="AF374" s="43"/>
      <c r="AG374" s="43"/>
      <c r="AH374" s="43"/>
      <c r="AI374" s="43"/>
      <c r="AJ374" s="43"/>
      <c r="AK374" s="43"/>
      <c r="AL374" s="43"/>
      <c r="AM374" s="43"/>
      <c r="AN374" s="43"/>
      <c r="AO374" s="43"/>
      <c r="AP374" s="43"/>
      <c r="AQ374" s="43"/>
      <c r="AR374" s="43"/>
      <c r="AS374" s="43"/>
      <c r="AT374" s="43"/>
      <c r="AU374" s="43"/>
      <c r="AV374" s="43"/>
      <c r="AW374" s="43"/>
      <c r="AX374" s="43"/>
      <c r="AY374" s="43"/>
      <c r="AZ374" s="43"/>
      <c r="BA374" s="43"/>
      <c r="BB374" s="43"/>
      <c r="BC374" s="43"/>
      <c r="BD374" s="43"/>
      <c r="BE374" s="43"/>
      <c r="BF374" s="43"/>
      <c r="BG374" s="43"/>
      <c r="BH374" s="43"/>
      <c r="BI374" s="43">
        <f>+BI$242*BI$318</f>
        <v>27.3</v>
      </c>
      <c r="BJ374" s="43">
        <f t="shared" ref="BJ374:BN374" si="318">+BI374*(1-BJ$319)</f>
        <v>26.6175</v>
      </c>
      <c r="BK374" s="43">
        <f t="shared" si="318"/>
        <v>25.9520625</v>
      </c>
      <c r="BL374" s="43">
        <f t="shared" si="318"/>
        <v>25.30326094</v>
      </c>
      <c r="BM374" s="43">
        <f t="shared" si="318"/>
        <v>24.67067941</v>
      </c>
      <c r="BN374" s="43">
        <f t="shared" si="318"/>
        <v>24.05391243</v>
      </c>
      <c r="BO374" s="43"/>
      <c r="BP374" s="43"/>
      <c r="BQ374" s="43"/>
      <c r="BR374" s="43"/>
      <c r="BS374" s="43"/>
      <c r="BT374" s="43"/>
      <c r="BU374" s="43"/>
      <c r="BV374" s="43"/>
      <c r="BW374" s="43"/>
      <c r="BX374" s="43"/>
      <c r="BY374" s="43"/>
      <c r="BZ374" s="43"/>
      <c r="CA374" s="43"/>
      <c r="CB374" s="43"/>
      <c r="CC374" s="43"/>
      <c r="CD374" s="43"/>
      <c r="CE374" s="43"/>
      <c r="CF374" s="43"/>
      <c r="CG374" s="43"/>
      <c r="CH374" s="43"/>
      <c r="CI374" s="43"/>
      <c r="CJ374" s="43"/>
      <c r="CK374" s="43"/>
      <c r="CL374" s="43"/>
      <c r="CM374" s="43"/>
      <c r="CN374" s="43"/>
      <c r="CO374" s="43"/>
      <c r="CP374" s="43"/>
      <c r="CQ374" s="43"/>
      <c r="CR374" s="43"/>
      <c r="CS374" s="43"/>
      <c r="CT374" s="43"/>
      <c r="CU374" s="43"/>
      <c r="CV374" s="43"/>
      <c r="CW374" s="43"/>
      <c r="CX374" s="43"/>
      <c r="CY374" s="43"/>
      <c r="CZ374" s="43"/>
      <c r="DA374" s="43"/>
      <c r="DB374" s="43"/>
      <c r="DC374" s="43"/>
      <c r="DD374" s="43"/>
      <c r="DE374" s="43"/>
      <c r="DF374" s="43"/>
      <c r="DG374" s="43"/>
      <c r="DH374" s="43"/>
      <c r="DI374" s="43"/>
      <c r="DJ374" s="43"/>
      <c r="DK374" s="43"/>
      <c r="DL374" s="43"/>
      <c r="DM374" s="43"/>
      <c r="DN374" s="43"/>
      <c r="DO374" s="43"/>
      <c r="DP374" s="43"/>
    </row>
    <row r="375" ht="14.25" customHeight="1">
      <c r="E375" s="50">
        <f t="shared" si="265"/>
        <v>56</v>
      </c>
      <c r="F375" s="50"/>
      <c r="G375" s="43"/>
      <c r="H375" s="43"/>
      <c r="I375" s="43"/>
      <c r="J375" s="43"/>
      <c r="K375" s="43"/>
      <c r="L375" s="43"/>
      <c r="M375" s="43"/>
      <c r="N375" s="43"/>
      <c r="O375" s="43"/>
      <c r="P375" s="43"/>
      <c r="Q375" s="43"/>
      <c r="R375" s="43"/>
      <c r="S375" s="43"/>
      <c r="T375" s="43"/>
      <c r="U375" s="43"/>
      <c r="V375" s="43"/>
      <c r="W375" s="43"/>
      <c r="X375" s="43"/>
      <c r="Y375" s="43"/>
      <c r="Z375" s="43"/>
      <c r="AA375" s="43"/>
      <c r="AB375" s="43"/>
      <c r="AC375" s="43"/>
      <c r="AD375" s="43"/>
      <c r="AE375" s="43"/>
      <c r="AF375" s="43"/>
      <c r="AG375" s="43"/>
      <c r="AH375" s="43"/>
      <c r="AI375" s="43"/>
      <c r="AJ375" s="43"/>
      <c r="AK375" s="43"/>
      <c r="AL375" s="43"/>
      <c r="AM375" s="43"/>
      <c r="AN375" s="43"/>
      <c r="AO375" s="43"/>
      <c r="AP375" s="43"/>
      <c r="AQ375" s="43"/>
      <c r="AR375" s="43"/>
      <c r="AS375" s="43"/>
      <c r="AT375" s="43"/>
      <c r="AU375" s="43"/>
      <c r="AV375" s="43"/>
      <c r="AW375" s="43"/>
      <c r="AX375" s="43"/>
      <c r="AY375" s="43"/>
      <c r="AZ375" s="43"/>
      <c r="BA375" s="43"/>
      <c r="BB375" s="43"/>
      <c r="BC375" s="43"/>
      <c r="BD375" s="43"/>
      <c r="BE375" s="43"/>
      <c r="BF375" s="43"/>
      <c r="BG375" s="43"/>
      <c r="BH375" s="43"/>
      <c r="BI375" s="43"/>
      <c r="BJ375" s="43">
        <f>+BJ$242*BJ$318</f>
        <v>27.3</v>
      </c>
      <c r="BK375" s="43">
        <f t="shared" ref="BK375:BN375" si="319">+BJ375*(1-BK$319)</f>
        <v>26.6175</v>
      </c>
      <c r="BL375" s="43">
        <f t="shared" si="319"/>
        <v>25.9520625</v>
      </c>
      <c r="BM375" s="43">
        <f t="shared" si="319"/>
        <v>25.30326094</v>
      </c>
      <c r="BN375" s="43">
        <f t="shared" si="319"/>
        <v>24.67067941</v>
      </c>
      <c r="BO375" s="43"/>
      <c r="BP375" s="43"/>
      <c r="BQ375" s="43"/>
      <c r="BR375" s="43"/>
      <c r="BS375" s="43"/>
      <c r="BT375" s="43"/>
      <c r="BU375" s="43"/>
      <c r="BV375" s="43"/>
      <c r="BW375" s="43"/>
      <c r="BX375" s="43"/>
      <c r="BY375" s="43"/>
      <c r="BZ375" s="43"/>
      <c r="CA375" s="43"/>
      <c r="CB375" s="43"/>
      <c r="CC375" s="43"/>
      <c r="CD375" s="43"/>
      <c r="CE375" s="43"/>
      <c r="CF375" s="43"/>
      <c r="CG375" s="43"/>
      <c r="CH375" s="43"/>
      <c r="CI375" s="43"/>
      <c r="CJ375" s="43"/>
      <c r="CK375" s="43"/>
      <c r="CL375" s="43"/>
      <c r="CM375" s="43"/>
      <c r="CN375" s="43"/>
      <c r="CO375" s="43"/>
      <c r="CP375" s="43"/>
      <c r="CQ375" s="43"/>
      <c r="CR375" s="43"/>
      <c r="CS375" s="43"/>
      <c r="CT375" s="43"/>
      <c r="CU375" s="43"/>
      <c r="CV375" s="43"/>
      <c r="CW375" s="43"/>
      <c r="CX375" s="43"/>
      <c r="CY375" s="43"/>
      <c r="CZ375" s="43"/>
      <c r="DA375" s="43"/>
      <c r="DB375" s="43"/>
      <c r="DC375" s="43"/>
      <c r="DD375" s="43"/>
      <c r="DE375" s="43"/>
      <c r="DF375" s="43"/>
      <c r="DG375" s="43"/>
      <c r="DH375" s="43"/>
      <c r="DI375" s="43"/>
      <c r="DJ375" s="43"/>
      <c r="DK375" s="43"/>
      <c r="DL375" s="43"/>
      <c r="DM375" s="43"/>
      <c r="DN375" s="43"/>
      <c r="DO375" s="43"/>
      <c r="DP375" s="43"/>
      <c r="DQ375" s="43"/>
    </row>
    <row r="376" ht="14.25" customHeight="1">
      <c r="E376" s="50">
        <f t="shared" si="265"/>
        <v>57</v>
      </c>
      <c r="F376" s="50"/>
      <c r="G376" s="43"/>
      <c r="H376" s="43"/>
      <c r="I376" s="43"/>
      <c r="J376" s="43"/>
      <c r="K376" s="43"/>
      <c r="L376" s="43"/>
      <c r="M376" s="43"/>
      <c r="N376" s="43"/>
      <c r="O376" s="43"/>
      <c r="P376" s="43"/>
      <c r="Q376" s="43"/>
      <c r="R376" s="43"/>
      <c r="S376" s="43"/>
      <c r="T376" s="43"/>
      <c r="U376" s="43"/>
      <c r="V376" s="43"/>
      <c r="W376" s="43"/>
      <c r="X376" s="43"/>
      <c r="Y376" s="43"/>
      <c r="Z376" s="43"/>
      <c r="AA376" s="43"/>
      <c r="AB376" s="43"/>
      <c r="AC376" s="43"/>
      <c r="AD376" s="43"/>
      <c r="AE376" s="43"/>
      <c r="AF376" s="43"/>
      <c r="AG376" s="43"/>
      <c r="AH376" s="43"/>
      <c r="AI376" s="43"/>
      <c r="AJ376" s="43"/>
      <c r="AK376" s="43"/>
      <c r="AL376" s="43"/>
      <c r="AM376" s="43"/>
      <c r="AN376" s="43"/>
      <c r="AO376" s="43"/>
      <c r="AP376" s="43"/>
      <c r="AQ376" s="43"/>
      <c r="AR376" s="43"/>
      <c r="AS376" s="43"/>
      <c r="AT376" s="43"/>
      <c r="AU376" s="43"/>
      <c r="AV376" s="43"/>
      <c r="AW376" s="43"/>
      <c r="AX376" s="43"/>
      <c r="AY376" s="43"/>
      <c r="AZ376" s="43"/>
      <c r="BA376" s="43"/>
      <c r="BB376" s="43"/>
      <c r="BC376" s="43"/>
      <c r="BD376" s="43"/>
      <c r="BE376" s="43"/>
      <c r="BF376" s="43"/>
      <c r="BG376" s="43"/>
      <c r="BH376" s="43"/>
      <c r="BI376" s="43"/>
      <c r="BJ376" s="43"/>
      <c r="BK376" s="43">
        <f>+BK$242*BK$318</f>
        <v>28.35</v>
      </c>
      <c r="BL376" s="43">
        <f t="shared" ref="BL376:BN376" si="320">+BK376*(1-BL$319)</f>
        <v>27.64125</v>
      </c>
      <c r="BM376" s="43">
        <f t="shared" si="320"/>
        <v>26.95021875</v>
      </c>
      <c r="BN376" s="43">
        <f t="shared" si="320"/>
        <v>26.27646328</v>
      </c>
      <c r="BO376" s="43"/>
      <c r="BP376" s="43"/>
      <c r="BQ376" s="43"/>
      <c r="BR376" s="43"/>
      <c r="BS376" s="43"/>
      <c r="BT376" s="43"/>
      <c r="BU376" s="43"/>
      <c r="BV376" s="43"/>
      <c r="BW376" s="43"/>
      <c r="BX376" s="43"/>
      <c r="BY376" s="43"/>
      <c r="BZ376" s="43"/>
      <c r="CA376" s="43"/>
      <c r="CB376" s="43"/>
      <c r="CC376" s="43"/>
      <c r="CD376" s="43"/>
      <c r="CE376" s="43"/>
      <c r="CF376" s="43"/>
      <c r="CG376" s="43"/>
      <c r="CH376" s="43"/>
      <c r="CI376" s="43"/>
      <c r="CJ376" s="43"/>
      <c r="CK376" s="43"/>
      <c r="CL376" s="43"/>
      <c r="CM376" s="43"/>
      <c r="CN376" s="43"/>
      <c r="CO376" s="43"/>
      <c r="CP376" s="43"/>
      <c r="CQ376" s="43"/>
      <c r="CR376" s="43"/>
      <c r="CS376" s="43"/>
      <c r="CT376" s="43"/>
      <c r="CU376" s="43"/>
      <c r="CV376" s="43"/>
      <c r="CW376" s="43"/>
      <c r="CX376" s="43"/>
      <c r="CY376" s="43"/>
      <c r="CZ376" s="43"/>
      <c r="DA376" s="43"/>
      <c r="DB376" s="43"/>
      <c r="DC376" s="43"/>
      <c r="DD376" s="43"/>
      <c r="DE376" s="43"/>
      <c r="DF376" s="43"/>
      <c r="DG376" s="43"/>
      <c r="DH376" s="43"/>
      <c r="DI376" s="43"/>
      <c r="DJ376" s="43"/>
      <c r="DK376" s="43"/>
      <c r="DL376" s="43"/>
      <c r="DM376" s="43"/>
      <c r="DN376" s="43"/>
      <c r="DO376" s="43"/>
      <c r="DP376" s="43"/>
      <c r="DQ376" s="43"/>
      <c r="DR376" s="43"/>
    </row>
    <row r="377" ht="14.25" customHeight="1">
      <c r="E377" s="50">
        <f t="shared" si="265"/>
        <v>58</v>
      </c>
      <c r="F377" s="50"/>
      <c r="G377" s="43"/>
      <c r="H377" s="43"/>
      <c r="I377" s="43"/>
      <c r="J377" s="43"/>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c r="AI377" s="43"/>
      <c r="AJ377" s="43"/>
      <c r="AK377" s="43"/>
      <c r="AL377" s="43"/>
      <c r="AM377" s="43"/>
      <c r="AN377" s="43"/>
      <c r="AO377" s="43"/>
      <c r="AP377" s="43"/>
      <c r="AQ377" s="43"/>
      <c r="AR377" s="43"/>
      <c r="AS377" s="43"/>
      <c r="AT377" s="43"/>
      <c r="AU377" s="43"/>
      <c r="AV377" s="43"/>
      <c r="AW377" s="43"/>
      <c r="AX377" s="43"/>
      <c r="AY377" s="43"/>
      <c r="AZ377" s="43"/>
      <c r="BA377" s="43"/>
      <c r="BB377" s="43"/>
      <c r="BC377" s="43"/>
      <c r="BD377" s="43"/>
      <c r="BE377" s="43"/>
      <c r="BF377" s="43"/>
      <c r="BG377" s="43"/>
      <c r="BH377" s="43"/>
      <c r="BI377" s="43"/>
      <c r="BJ377" s="43"/>
      <c r="BK377" s="43"/>
      <c r="BL377" s="43">
        <f>+BL$242*BL$318</f>
        <v>28.35</v>
      </c>
      <c r="BM377" s="43">
        <f t="shared" ref="BM377:BN377" si="321">+BL377*(1-BM$319)</f>
        <v>27.64125</v>
      </c>
      <c r="BN377" s="43">
        <f t="shared" si="321"/>
        <v>26.95021875</v>
      </c>
      <c r="BO377" s="43"/>
      <c r="BP377" s="43"/>
      <c r="BQ377" s="43"/>
      <c r="BR377" s="43"/>
      <c r="BS377" s="43"/>
      <c r="BT377" s="43"/>
      <c r="BU377" s="43"/>
      <c r="BV377" s="43"/>
      <c r="BW377" s="43"/>
      <c r="BX377" s="43"/>
      <c r="BY377" s="43"/>
      <c r="BZ377" s="43"/>
      <c r="CA377" s="43"/>
      <c r="CB377" s="43"/>
      <c r="CC377" s="43"/>
      <c r="CD377" s="43"/>
      <c r="CE377" s="43"/>
      <c r="CF377" s="43"/>
      <c r="CG377" s="43"/>
      <c r="CH377" s="43"/>
      <c r="CI377" s="43"/>
      <c r="CJ377" s="43"/>
      <c r="CK377" s="43"/>
      <c r="CL377" s="43"/>
      <c r="CM377" s="43"/>
      <c r="CN377" s="43"/>
      <c r="CO377" s="43"/>
      <c r="CP377" s="43"/>
      <c r="CQ377" s="43"/>
      <c r="CR377" s="43"/>
      <c r="CS377" s="43"/>
      <c r="CT377" s="43"/>
      <c r="CU377" s="43"/>
      <c r="CV377" s="43"/>
      <c r="CW377" s="43"/>
      <c r="CX377" s="43"/>
      <c r="CY377" s="43"/>
      <c r="CZ377" s="43"/>
      <c r="DA377" s="43"/>
      <c r="DB377" s="43"/>
      <c r="DC377" s="43"/>
      <c r="DD377" s="43"/>
      <c r="DE377" s="43"/>
      <c r="DF377" s="43"/>
      <c r="DG377" s="43"/>
      <c r="DH377" s="43"/>
      <c r="DI377" s="43"/>
      <c r="DJ377" s="43"/>
      <c r="DK377" s="43"/>
      <c r="DL377" s="43"/>
      <c r="DM377" s="43"/>
      <c r="DN377" s="43"/>
      <c r="DO377" s="43"/>
      <c r="DP377" s="43"/>
      <c r="DQ377" s="43"/>
      <c r="DR377" s="43"/>
      <c r="DS377" s="43"/>
    </row>
    <row r="378" ht="14.25" customHeight="1">
      <c r="E378" s="50">
        <f t="shared" si="265"/>
        <v>59</v>
      </c>
      <c r="F378" s="50"/>
      <c r="G378" s="43"/>
      <c r="H378" s="43"/>
      <c r="I378" s="43"/>
      <c r="J378" s="43"/>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c r="AI378" s="43"/>
      <c r="AJ378" s="43"/>
      <c r="AK378" s="43"/>
      <c r="AL378" s="43"/>
      <c r="AM378" s="43"/>
      <c r="AN378" s="43"/>
      <c r="AO378" s="43"/>
      <c r="AP378" s="43"/>
      <c r="AQ378" s="43"/>
      <c r="AR378" s="43"/>
      <c r="AS378" s="43"/>
      <c r="AT378" s="43"/>
      <c r="AU378" s="43"/>
      <c r="AV378" s="43"/>
      <c r="AW378" s="43"/>
      <c r="AX378" s="43"/>
      <c r="AY378" s="43"/>
      <c r="AZ378" s="43"/>
      <c r="BA378" s="43"/>
      <c r="BB378" s="43"/>
      <c r="BC378" s="43"/>
      <c r="BD378" s="43"/>
      <c r="BE378" s="43"/>
      <c r="BF378" s="43"/>
      <c r="BG378" s="43"/>
      <c r="BH378" s="43"/>
      <c r="BI378" s="43"/>
      <c r="BJ378" s="43"/>
      <c r="BK378" s="43"/>
      <c r="BL378" s="43"/>
      <c r="BM378" s="43">
        <f>+BM$242*BM$318</f>
        <v>29.4</v>
      </c>
      <c r="BN378" s="43">
        <f>+BM378*(1-BN$319)</f>
        <v>28.665</v>
      </c>
      <c r="BO378" s="43"/>
      <c r="BP378" s="43"/>
      <c r="BQ378" s="43"/>
      <c r="BR378" s="43"/>
      <c r="BS378" s="43"/>
      <c r="BT378" s="43"/>
      <c r="BU378" s="43"/>
      <c r="BV378" s="43"/>
      <c r="BW378" s="43"/>
      <c r="BX378" s="43"/>
      <c r="BY378" s="43"/>
      <c r="BZ378" s="43"/>
      <c r="CA378" s="43"/>
      <c r="CB378" s="43"/>
      <c r="CC378" s="43"/>
      <c r="CD378" s="43"/>
      <c r="CE378" s="43"/>
      <c r="CF378" s="43"/>
      <c r="CG378" s="43"/>
      <c r="CH378" s="43"/>
      <c r="CI378" s="43"/>
      <c r="CJ378" s="43"/>
      <c r="CK378" s="43"/>
      <c r="CL378" s="43"/>
      <c r="CM378" s="43"/>
      <c r="CN378" s="43"/>
      <c r="CO378" s="43"/>
      <c r="CP378" s="43"/>
      <c r="CQ378" s="43"/>
      <c r="CR378" s="43"/>
      <c r="CS378" s="43"/>
      <c r="CT378" s="43"/>
      <c r="CU378" s="43"/>
      <c r="CV378" s="43"/>
      <c r="CW378" s="43"/>
      <c r="CX378" s="43"/>
      <c r="CY378" s="43"/>
      <c r="CZ378" s="43"/>
      <c r="DA378" s="43"/>
      <c r="DB378" s="43"/>
      <c r="DC378" s="43"/>
      <c r="DD378" s="43"/>
      <c r="DE378" s="43"/>
      <c r="DF378" s="43"/>
      <c r="DG378" s="43"/>
      <c r="DH378" s="43"/>
      <c r="DI378" s="43"/>
      <c r="DJ378" s="43"/>
      <c r="DK378" s="43"/>
      <c r="DL378" s="43"/>
      <c r="DM378" s="43"/>
      <c r="DN378" s="43"/>
      <c r="DO378" s="43"/>
      <c r="DP378" s="43"/>
      <c r="DQ378" s="43"/>
      <c r="DR378" s="43"/>
      <c r="DS378" s="43"/>
      <c r="DT378" s="43"/>
    </row>
    <row r="379" ht="14.25" customHeight="1">
      <c r="E379" s="50">
        <f t="shared" si="265"/>
        <v>60</v>
      </c>
      <c r="F379" s="50"/>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8"/>
      <c r="BG379" s="68"/>
      <c r="BH379" s="68"/>
      <c r="BI379" s="68"/>
      <c r="BJ379" s="68"/>
      <c r="BK379" s="68"/>
      <c r="BL379" s="68"/>
      <c r="BM379" s="68"/>
      <c r="BN379" s="68">
        <f>+BN$242*BN$318</f>
        <v>29.4</v>
      </c>
      <c r="BO379" s="43"/>
      <c r="BP379" s="43"/>
      <c r="BQ379" s="43"/>
      <c r="BR379" s="43"/>
      <c r="BS379" s="43"/>
      <c r="BT379" s="43"/>
      <c r="BU379" s="43"/>
      <c r="BV379" s="43"/>
      <c r="BW379" s="43"/>
      <c r="BX379" s="43"/>
      <c r="BY379" s="43"/>
      <c r="BZ379" s="43"/>
      <c r="CA379" s="43"/>
      <c r="CB379" s="43"/>
      <c r="CC379" s="43"/>
      <c r="CD379" s="43"/>
      <c r="CE379" s="43"/>
      <c r="CF379" s="43"/>
      <c r="CG379" s="43"/>
      <c r="CH379" s="43"/>
      <c r="CI379" s="43"/>
      <c r="CJ379" s="43"/>
      <c r="CK379" s="43"/>
      <c r="CL379" s="43"/>
      <c r="CM379" s="43"/>
      <c r="CN379" s="43"/>
      <c r="CO379" s="43"/>
      <c r="CP379" s="43"/>
      <c r="CQ379" s="43"/>
      <c r="CR379" s="43"/>
      <c r="CS379" s="43"/>
      <c r="CT379" s="43"/>
      <c r="CU379" s="43"/>
      <c r="CV379" s="43"/>
      <c r="CW379" s="43"/>
      <c r="CX379" s="43"/>
      <c r="CY379" s="43"/>
      <c r="CZ379" s="43"/>
      <c r="DA379" s="43"/>
      <c r="DB379" s="43"/>
      <c r="DC379" s="43"/>
      <c r="DD379" s="43"/>
      <c r="DE379" s="43"/>
      <c r="DF379" s="43"/>
      <c r="DG379" s="43"/>
      <c r="DH379" s="43"/>
      <c r="DI379" s="43"/>
      <c r="DJ379" s="43"/>
      <c r="DK379" s="43"/>
      <c r="DL379" s="43"/>
      <c r="DM379" s="43"/>
      <c r="DN379" s="43"/>
      <c r="DO379" s="43"/>
      <c r="DP379" s="43"/>
      <c r="DQ379" s="43"/>
      <c r="DR379" s="43"/>
      <c r="DS379" s="43"/>
      <c r="DT379" s="43"/>
      <c r="DU379" s="43"/>
    </row>
    <row r="380" ht="14.25" customHeight="1">
      <c r="C380" s="13" t="s">
        <v>314</v>
      </c>
      <c r="G380" s="43">
        <f t="shared" ref="G380:BN380" si="322">+SUM(G320:G379)</f>
        <v>0</v>
      </c>
      <c r="H380" s="43">
        <f t="shared" si="322"/>
        <v>1.05</v>
      </c>
      <c r="I380" s="43">
        <f t="shared" si="322"/>
        <v>2.05625</v>
      </c>
      <c r="J380" s="43">
        <f t="shared" si="322"/>
        <v>3.020572917</v>
      </c>
      <c r="K380" s="43">
        <f t="shared" si="322"/>
        <v>4.994715712</v>
      </c>
      <c r="L380" s="43">
        <f t="shared" si="322"/>
        <v>6.886602557</v>
      </c>
      <c r="M380" s="43">
        <f t="shared" si="322"/>
        <v>8.699660784</v>
      </c>
      <c r="N380" s="43">
        <f t="shared" si="322"/>
        <v>11.48717492</v>
      </c>
      <c r="O380" s="43">
        <f t="shared" si="322"/>
        <v>14.15854263</v>
      </c>
      <c r="P380" s="43">
        <f t="shared" si="322"/>
        <v>16.71860335</v>
      </c>
      <c r="Q380" s="43">
        <f t="shared" si="322"/>
        <v>20.22199488</v>
      </c>
      <c r="R380" s="43">
        <f t="shared" si="322"/>
        <v>23.57941176</v>
      </c>
      <c r="S380" s="43">
        <f t="shared" si="322"/>
        <v>27.94518382</v>
      </c>
      <c r="T380" s="43">
        <f t="shared" si="322"/>
        <v>32.14723943</v>
      </c>
      <c r="U380" s="43">
        <f t="shared" si="322"/>
        <v>37.24171795</v>
      </c>
      <c r="V380" s="43">
        <f t="shared" si="322"/>
        <v>42.14515352</v>
      </c>
      <c r="W380" s="43">
        <f t="shared" si="322"/>
        <v>47.91471027</v>
      </c>
      <c r="X380" s="43">
        <f t="shared" si="322"/>
        <v>53.46790863</v>
      </c>
      <c r="Y380" s="43">
        <f t="shared" si="322"/>
        <v>59.86286206</v>
      </c>
      <c r="Z380" s="43">
        <f t="shared" si="322"/>
        <v>66.01800473</v>
      </c>
      <c r="AA380" s="43">
        <f t="shared" si="322"/>
        <v>72.99232955</v>
      </c>
      <c r="AB380" s="43">
        <f t="shared" si="322"/>
        <v>79.7051172</v>
      </c>
      <c r="AC380" s="43">
        <f t="shared" si="322"/>
        <v>87.2161753</v>
      </c>
      <c r="AD380" s="43">
        <f t="shared" si="322"/>
        <v>94.44556873</v>
      </c>
      <c r="AE380" s="43">
        <f t="shared" si="322"/>
        <v>102.8473831</v>
      </c>
      <c r="AF380" s="43">
        <f t="shared" si="322"/>
        <v>110.969137</v>
      </c>
      <c r="AG380" s="43">
        <f t="shared" si="322"/>
        <v>119.8701658</v>
      </c>
      <c r="AH380" s="43">
        <f t="shared" si="322"/>
        <v>128.4744936</v>
      </c>
      <c r="AI380" s="43">
        <f t="shared" si="322"/>
        <v>137.8420105</v>
      </c>
      <c r="AJ380" s="43">
        <f t="shared" si="322"/>
        <v>146.8972768</v>
      </c>
      <c r="AK380" s="43">
        <f t="shared" si="322"/>
        <v>156.7007009</v>
      </c>
      <c r="AL380" s="43">
        <f t="shared" si="322"/>
        <v>166.1773442</v>
      </c>
      <c r="AM380" s="43">
        <f t="shared" si="322"/>
        <v>176.3880994</v>
      </c>
      <c r="AN380" s="43">
        <f t="shared" si="322"/>
        <v>186.2584961</v>
      </c>
      <c r="AO380" s="43">
        <f t="shared" si="322"/>
        <v>196.8498795</v>
      </c>
      <c r="AP380" s="43">
        <f t="shared" si="322"/>
        <v>207.0882169</v>
      </c>
      <c r="AQ380" s="43">
        <f t="shared" si="322"/>
        <v>218.8981439</v>
      </c>
      <c r="AR380" s="43">
        <f t="shared" si="322"/>
        <v>230.3636147</v>
      </c>
      <c r="AS380" s="43">
        <f t="shared" si="322"/>
        <v>242.5446759</v>
      </c>
      <c r="AT380" s="43">
        <f t="shared" si="322"/>
        <v>254.3704562</v>
      </c>
      <c r="AU380" s="43">
        <f t="shared" si="322"/>
        <v>266.9013179</v>
      </c>
      <c r="AV380" s="43">
        <f t="shared" si="322"/>
        <v>279.0666961</v>
      </c>
      <c r="AW380" s="43">
        <f t="shared" si="322"/>
        <v>291.9272508</v>
      </c>
      <c r="AX380" s="43">
        <f t="shared" si="322"/>
        <v>304.412706</v>
      </c>
      <c r="AY380" s="43">
        <f t="shared" si="322"/>
        <v>317.5840021</v>
      </c>
      <c r="AZ380" s="43">
        <f t="shared" si="322"/>
        <v>330.3711354</v>
      </c>
      <c r="BA380" s="43">
        <f t="shared" si="322"/>
        <v>343.8353106</v>
      </c>
      <c r="BB380" s="43">
        <f t="shared" si="322"/>
        <v>356.9067807</v>
      </c>
      <c r="BC380" s="43">
        <f t="shared" si="322"/>
        <v>372.1341112</v>
      </c>
      <c r="BD380" s="43">
        <f t="shared" si="322"/>
        <v>386.9807584</v>
      </c>
      <c r="BE380" s="43">
        <f t="shared" si="322"/>
        <v>402.5062394</v>
      </c>
      <c r="BF380" s="43">
        <f t="shared" si="322"/>
        <v>417.6435834</v>
      </c>
      <c r="BG380" s="43">
        <f t="shared" si="322"/>
        <v>433.4524939</v>
      </c>
      <c r="BH380" s="43">
        <f t="shared" si="322"/>
        <v>448.8661815</v>
      </c>
      <c r="BI380" s="43">
        <f t="shared" si="322"/>
        <v>464.944527</v>
      </c>
      <c r="BJ380" s="43">
        <f t="shared" si="322"/>
        <v>480.6209138</v>
      </c>
      <c r="BK380" s="43">
        <f t="shared" si="322"/>
        <v>496.955391</v>
      </c>
      <c r="BL380" s="43">
        <f t="shared" si="322"/>
        <v>512.8815062</v>
      </c>
      <c r="BM380" s="43">
        <f t="shared" si="322"/>
        <v>529.4594685</v>
      </c>
      <c r="BN380" s="43">
        <f t="shared" si="322"/>
        <v>545.6229818</v>
      </c>
    </row>
    <row r="381" ht="14.25" customHeight="1">
      <c r="C381" s="13" t="s">
        <v>315</v>
      </c>
      <c r="G381" s="57">
        <f>+Assumptions!$I$48/12</f>
        <v>833.3333333</v>
      </c>
      <c r="H381" s="57">
        <f>+Assumptions!$I$48/12</f>
        <v>833.3333333</v>
      </c>
      <c r="I381" s="57">
        <f>+Assumptions!$I$48/12</f>
        <v>833.3333333</v>
      </c>
      <c r="J381" s="57">
        <f>+Assumptions!$I$48/12</f>
        <v>833.3333333</v>
      </c>
      <c r="K381" s="57">
        <f>+Assumptions!$I$48/12</f>
        <v>833.3333333</v>
      </c>
      <c r="L381" s="57">
        <f>+Assumptions!$I$48/12</f>
        <v>833.3333333</v>
      </c>
      <c r="M381" s="57">
        <f>+Assumptions!$I$48/12</f>
        <v>833.3333333</v>
      </c>
      <c r="N381" s="57">
        <f>+Assumptions!$I$48/12</f>
        <v>833.3333333</v>
      </c>
      <c r="O381" s="57">
        <f>+Assumptions!$I$48/12</f>
        <v>833.3333333</v>
      </c>
      <c r="P381" s="57">
        <f>+Assumptions!$I$48/12</f>
        <v>833.3333333</v>
      </c>
      <c r="Q381" s="57">
        <f>+Assumptions!$I$48/12</f>
        <v>833.3333333</v>
      </c>
      <c r="R381" s="57">
        <f>+Assumptions!$I$48/12</f>
        <v>833.3333333</v>
      </c>
      <c r="S381" s="57">
        <f>+Assumptions!$I$48/12</f>
        <v>833.3333333</v>
      </c>
      <c r="T381" s="57">
        <f>+Assumptions!$I$48/12</f>
        <v>833.3333333</v>
      </c>
      <c r="U381" s="57">
        <f>+Assumptions!$I$48/12</f>
        <v>833.3333333</v>
      </c>
      <c r="V381" s="57">
        <f>+Assumptions!$I$48/12</f>
        <v>833.3333333</v>
      </c>
      <c r="W381" s="57">
        <f>+Assumptions!$I$48/12</f>
        <v>833.3333333</v>
      </c>
      <c r="X381" s="57">
        <f>+Assumptions!$I$48/12</f>
        <v>833.3333333</v>
      </c>
      <c r="Y381" s="57">
        <f>+Assumptions!$I$48/12</f>
        <v>833.3333333</v>
      </c>
      <c r="Z381" s="57">
        <f>+Assumptions!$I$48/12</f>
        <v>833.3333333</v>
      </c>
      <c r="AA381" s="57">
        <f>+Assumptions!$I$48/12</f>
        <v>833.3333333</v>
      </c>
      <c r="AB381" s="57">
        <f>+Assumptions!$I$48/12</f>
        <v>833.3333333</v>
      </c>
      <c r="AC381" s="57">
        <f>+Assumptions!$I$48/12</f>
        <v>833.3333333</v>
      </c>
      <c r="AD381" s="57">
        <f>+Assumptions!$I$48/12</f>
        <v>833.3333333</v>
      </c>
      <c r="AE381" s="57">
        <f>+Assumptions!$I$48/12</f>
        <v>833.3333333</v>
      </c>
      <c r="AF381" s="57">
        <f>+Assumptions!$I$48/12</f>
        <v>833.3333333</v>
      </c>
      <c r="AG381" s="57">
        <f>+Assumptions!$I$48/12</f>
        <v>833.3333333</v>
      </c>
      <c r="AH381" s="57">
        <f>+Assumptions!$I$48/12</f>
        <v>833.3333333</v>
      </c>
      <c r="AI381" s="57">
        <f>+Assumptions!$I$48/12</f>
        <v>833.3333333</v>
      </c>
      <c r="AJ381" s="57">
        <f>+Assumptions!$I$48/12</f>
        <v>833.3333333</v>
      </c>
      <c r="AK381" s="57">
        <f>+Assumptions!$I$48/12</f>
        <v>833.3333333</v>
      </c>
      <c r="AL381" s="57">
        <f>+Assumptions!$I$48/12</f>
        <v>833.3333333</v>
      </c>
      <c r="AM381" s="57">
        <f>+Assumptions!$I$48/12</f>
        <v>833.3333333</v>
      </c>
      <c r="AN381" s="57">
        <f>+Assumptions!$I$48/12</f>
        <v>833.3333333</v>
      </c>
      <c r="AO381" s="57">
        <f>+Assumptions!$I$48/12</f>
        <v>833.3333333</v>
      </c>
      <c r="AP381" s="57">
        <f>+Assumptions!$I$48/12</f>
        <v>833.3333333</v>
      </c>
      <c r="AQ381" s="57">
        <f>+Assumptions!$I$48/12</f>
        <v>833.3333333</v>
      </c>
      <c r="AR381" s="57">
        <f>+Assumptions!$I$48/12</f>
        <v>833.3333333</v>
      </c>
      <c r="AS381" s="57">
        <f>+Assumptions!$I$48/12</f>
        <v>833.3333333</v>
      </c>
      <c r="AT381" s="57">
        <f>+Assumptions!$I$48/12</f>
        <v>833.3333333</v>
      </c>
      <c r="AU381" s="57">
        <f>+Assumptions!$I$48/12</f>
        <v>833.3333333</v>
      </c>
      <c r="AV381" s="57">
        <f>+Assumptions!$I$48/12</f>
        <v>833.3333333</v>
      </c>
      <c r="AW381" s="57">
        <f>+Assumptions!$I$48/12</f>
        <v>833.3333333</v>
      </c>
      <c r="AX381" s="57">
        <f>+Assumptions!$I$48/12</f>
        <v>833.3333333</v>
      </c>
      <c r="AY381" s="57">
        <f>+Assumptions!$I$48/12</f>
        <v>833.3333333</v>
      </c>
      <c r="AZ381" s="57">
        <f>+Assumptions!$I$48/12</f>
        <v>833.3333333</v>
      </c>
      <c r="BA381" s="57">
        <f>+Assumptions!$I$48/12</f>
        <v>833.3333333</v>
      </c>
      <c r="BB381" s="57">
        <f>+Assumptions!$I$48/12</f>
        <v>833.3333333</v>
      </c>
      <c r="BC381" s="57">
        <f>+Assumptions!$I$48/12</f>
        <v>833.3333333</v>
      </c>
      <c r="BD381" s="57">
        <f>+Assumptions!$I$48/12</f>
        <v>833.3333333</v>
      </c>
      <c r="BE381" s="57">
        <f>+Assumptions!$I$48/12</f>
        <v>833.3333333</v>
      </c>
      <c r="BF381" s="57">
        <f>+Assumptions!$I$48/12</f>
        <v>833.3333333</v>
      </c>
      <c r="BG381" s="57">
        <f>+Assumptions!$I$48/12</f>
        <v>833.3333333</v>
      </c>
      <c r="BH381" s="57">
        <f>+Assumptions!$I$48/12</f>
        <v>833.3333333</v>
      </c>
      <c r="BI381" s="57">
        <f>+Assumptions!$I$48/12</f>
        <v>833.3333333</v>
      </c>
      <c r="BJ381" s="57">
        <f>+Assumptions!$I$48/12</f>
        <v>833.3333333</v>
      </c>
      <c r="BK381" s="57">
        <f>+Assumptions!$I$48/12</f>
        <v>833.3333333</v>
      </c>
      <c r="BL381" s="57">
        <f>+Assumptions!$I$48/12</f>
        <v>833.3333333</v>
      </c>
      <c r="BM381" s="57">
        <f>+Assumptions!$I$48/12</f>
        <v>833.3333333</v>
      </c>
      <c r="BN381" s="57">
        <f>+Assumptions!$I$48/12</f>
        <v>833.3333333</v>
      </c>
    </row>
    <row r="382" ht="14.25" customHeight="1">
      <c r="C382" s="13" t="s">
        <v>316</v>
      </c>
      <c r="G382" s="57">
        <f t="shared" ref="G382:BN382" si="323">+G380*G381</f>
        <v>0</v>
      </c>
      <c r="H382" s="57">
        <f t="shared" si="323"/>
        <v>875</v>
      </c>
      <c r="I382" s="57">
        <f t="shared" si="323"/>
        <v>1713.541667</v>
      </c>
      <c r="J382" s="57">
        <f t="shared" si="323"/>
        <v>2517.144097</v>
      </c>
      <c r="K382" s="57">
        <f t="shared" si="323"/>
        <v>4162.263093</v>
      </c>
      <c r="L382" s="57">
        <f t="shared" si="323"/>
        <v>5738.835464</v>
      </c>
      <c r="M382" s="57">
        <f t="shared" si="323"/>
        <v>7249.71732</v>
      </c>
      <c r="N382" s="57">
        <f t="shared" si="323"/>
        <v>9572.645765</v>
      </c>
      <c r="O382" s="57">
        <f t="shared" si="323"/>
        <v>11798.78552</v>
      </c>
      <c r="P382" s="57">
        <f t="shared" si="323"/>
        <v>13932.16946</v>
      </c>
      <c r="Q382" s="57">
        <f t="shared" si="323"/>
        <v>16851.6624</v>
      </c>
      <c r="R382" s="57">
        <f t="shared" si="323"/>
        <v>19649.5098</v>
      </c>
      <c r="S382" s="57">
        <f t="shared" si="323"/>
        <v>23287.65318</v>
      </c>
      <c r="T382" s="57">
        <f t="shared" si="323"/>
        <v>26789.36619</v>
      </c>
      <c r="U382" s="57">
        <f t="shared" si="323"/>
        <v>31034.76496</v>
      </c>
      <c r="V382" s="57">
        <f t="shared" si="323"/>
        <v>35120.96127</v>
      </c>
      <c r="W382" s="57">
        <f t="shared" si="323"/>
        <v>39928.92522</v>
      </c>
      <c r="X382" s="57">
        <f t="shared" si="323"/>
        <v>44556.59053</v>
      </c>
      <c r="Y382" s="57">
        <f t="shared" si="323"/>
        <v>49885.71838</v>
      </c>
      <c r="Z382" s="57">
        <f t="shared" si="323"/>
        <v>55015.00394</v>
      </c>
      <c r="AA382" s="57">
        <f t="shared" si="323"/>
        <v>60826.9413</v>
      </c>
      <c r="AB382" s="57">
        <f t="shared" si="323"/>
        <v>66420.931</v>
      </c>
      <c r="AC382" s="57">
        <f t="shared" si="323"/>
        <v>72680.14608</v>
      </c>
      <c r="AD382" s="57">
        <f t="shared" si="323"/>
        <v>78704.64061</v>
      </c>
      <c r="AE382" s="57">
        <f t="shared" si="323"/>
        <v>85706.15259</v>
      </c>
      <c r="AF382" s="57">
        <f t="shared" si="323"/>
        <v>92474.28083</v>
      </c>
      <c r="AG382" s="57">
        <f t="shared" si="323"/>
        <v>99891.80481</v>
      </c>
      <c r="AH382" s="57">
        <f t="shared" si="323"/>
        <v>107062.078</v>
      </c>
      <c r="AI382" s="57">
        <f t="shared" si="323"/>
        <v>114868.342</v>
      </c>
      <c r="AJ382" s="57">
        <f t="shared" si="323"/>
        <v>122414.3973</v>
      </c>
      <c r="AK382" s="57">
        <f t="shared" si="323"/>
        <v>130583.9174</v>
      </c>
      <c r="AL382" s="57">
        <f t="shared" si="323"/>
        <v>138481.1202</v>
      </c>
      <c r="AM382" s="57">
        <f t="shared" si="323"/>
        <v>146990.0828</v>
      </c>
      <c r="AN382" s="57">
        <f t="shared" si="323"/>
        <v>155215.4134</v>
      </c>
      <c r="AO382" s="57">
        <f t="shared" si="323"/>
        <v>164041.5663</v>
      </c>
      <c r="AP382" s="57">
        <f t="shared" si="323"/>
        <v>172573.5141</v>
      </c>
      <c r="AQ382" s="57">
        <f t="shared" si="323"/>
        <v>182415.1199</v>
      </c>
      <c r="AR382" s="57">
        <f t="shared" si="323"/>
        <v>191969.6789</v>
      </c>
      <c r="AS382" s="57">
        <f t="shared" si="323"/>
        <v>202120.5633</v>
      </c>
      <c r="AT382" s="57">
        <f t="shared" si="323"/>
        <v>211975.3802</v>
      </c>
      <c r="AU382" s="57">
        <f t="shared" si="323"/>
        <v>222417.7649</v>
      </c>
      <c r="AV382" s="57">
        <f t="shared" si="323"/>
        <v>232555.5801</v>
      </c>
      <c r="AW382" s="57">
        <f t="shared" si="323"/>
        <v>243272.709</v>
      </c>
      <c r="AX382" s="57">
        <f t="shared" si="323"/>
        <v>253677.255</v>
      </c>
      <c r="AY382" s="57">
        <f t="shared" si="323"/>
        <v>264653.3351</v>
      </c>
      <c r="AZ382" s="57">
        <f t="shared" si="323"/>
        <v>275309.2795</v>
      </c>
      <c r="BA382" s="57">
        <f t="shared" si="323"/>
        <v>286529.4255</v>
      </c>
      <c r="BB382" s="57">
        <f t="shared" si="323"/>
        <v>297422.3172</v>
      </c>
      <c r="BC382" s="57">
        <f t="shared" si="323"/>
        <v>310111.7593</v>
      </c>
      <c r="BD382" s="57">
        <f t="shared" si="323"/>
        <v>322483.9653</v>
      </c>
      <c r="BE382" s="57">
        <f t="shared" si="323"/>
        <v>335421.8662</v>
      </c>
      <c r="BF382" s="57">
        <f t="shared" si="323"/>
        <v>348036.3195</v>
      </c>
      <c r="BG382" s="57">
        <f t="shared" si="323"/>
        <v>361210.4116</v>
      </c>
      <c r="BH382" s="57">
        <f t="shared" si="323"/>
        <v>374055.1513</v>
      </c>
      <c r="BI382" s="57">
        <f t="shared" si="323"/>
        <v>387453.7725</v>
      </c>
      <c r="BJ382" s="57">
        <f t="shared" si="323"/>
        <v>400517.4282</v>
      </c>
      <c r="BK382" s="57">
        <f t="shared" si="323"/>
        <v>414129.4925</v>
      </c>
      <c r="BL382" s="57">
        <f t="shared" si="323"/>
        <v>427401.2552</v>
      </c>
      <c r="BM382" s="57">
        <f t="shared" si="323"/>
        <v>441216.2238</v>
      </c>
      <c r="BN382" s="57">
        <f t="shared" si="323"/>
        <v>454685.8182</v>
      </c>
    </row>
    <row r="383" ht="14.25" customHeight="1"/>
    <row r="384" ht="14.25" customHeight="1">
      <c r="C384" s="13" t="s">
        <v>306</v>
      </c>
    </row>
    <row r="385" ht="14.25" customHeight="1">
      <c r="D385" s="13" t="s">
        <v>64</v>
      </c>
      <c r="G385" s="45">
        <f>+Assumptions!$L$84</f>
        <v>0.5</v>
      </c>
      <c r="H385" s="45">
        <f>+Assumptions!$L$84</f>
        <v>0.5</v>
      </c>
      <c r="I385" s="45">
        <f>+Assumptions!$L$84</f>
        <v>0.5</v>
      </c>
      <c r="J385" s="45">
        <f>+Assumptions!$L$84</f>
        <v>0.5</v>
      </c>
      <c r="K385" s="45">
        <f>+Assumptions!$L$84</f>
        <v>0.5</v>
      </c>
      <c r="L385" s="45">
        <f>+Assumptions!$L$84</f>
        <v>0.5</v>
      </c>
      <c r="M385" s="45">
        <f>+Assumptions!$L$84</f>
        <v>0.5</v>
      </c>
      <c r="N385" s="45">
        <f>+Assumptions!$L$84</f>
        <v>0.5</v>
      </c>
      <c r="O385" s="45">
        <f>+Assumptions!$L$84</f>
        <v>0.5</v>
      </c>
      <c r="P385" s="45">
        <f>+Assumptions!$L$84</f>
        <v>0.5</v>
      </c>
      <c r="Q385" s="45">
        <f>+Assumptions!$L$84</f>
        <v>0.5</v>
      </c>
      <c r="R385" s="45">
        <f>+Assumptions!$L$84</f>
        <v>0.5</v>
      </c>
      <c r="S385" s="45">
        <f>+Assumptions!$L$84</f>
        <v>0.5</v>
      </c>
      <c r="T385" s="45">
        <f>+Assumptions!$L$84</f>
        <v>0.5</v>
      </c>
      <c r="U385" s="45">
        <f>+Assumptions!$L$84</f>
        <v>0.5</v>
      </c>
      <c r="V385" s="45">
        <f>+Assumptions!$L$84</f>
        <v>0.5</v>
      </c>
      <c r="W385" s="45">
        <f>+Assumptions!$L$84</f>
        <v>0.5</v>
      </c>
      <c r="X385" s="45">
        <f>+Assumptions!$L$84</f>
        <v>0.5</v>
      </c>
      <c r="Y385" s="45">
        <f>+Assumptions!$L$84</f>
        <v>0.5</v>
      </c>
      <c r="Z385" s="45">
        <f>+Assumptions!$L$84</f>
        <v>0.5</v>
      </c>
      <c r="AA385" s="45">
        <f>+Assumptions!$L$84</f>
        <v>0.5</v>
      </c>
      <c r="AB385" s="45">
        <f>+Assumptions!$L$84</f>
        <v>0.5</v>
      </c>
      <c r="AC385" s="45">
        <f>+Assumptions!$L$84</f>
        <v>0.5</v>
      </c>
      <c r="AD385" s="45">
        <f>+Assumptions!$L$84</f>
        <v>0.5</v>
      </c>
      <c r="AE385" s="45">
        <f>+Assumptions!$L$84</f>
        <v>0.5</v>
      </c>
      <c r="AF385" s="45">
        <f>+Assumptions!$L$84</f>
        <v>0.5</v>
      </c>
      <c r="AG385" s="45">
        <f>+Assumptions!$L$84</f>
        <v>0.5</v>
      </c>
      <c r="AH385" s="45">
        <f>+Assumptions!$L$84</f>
        <v>0.5</v>
      </c>
      <c r="AI385" s="45">
        <f>+Assumptions!$L$84</f>
        <v>0.5</v>
      </c>
      <c r="AJ385" s="45">
        <f>+Assumptions!$L$84</f>
        <v>0.5</v>
      </c>
      <c r="AK385" s="45">
        <f>+Assumptions!$L$84</f>
        <v>0.5</v>
      </c>
      <c r="AL385" s="45">
        <f>+Assumptions!$L$84</f>
        <v>0.5</v>
      </c>
      <c r="AM385" s="45">
        <f>+Assumptions!$L$84</f>
        <v>0.5</v>
      </c>
      <c r="AN385" s="45">
        <f>+Assumptions!$L$84</f>
        <v>0.5</v>
      </c>
      <c r="AO385" s="45">
        <f>+Assumptions!$L$84</f>
        <v>0.5</v>
      </c>
      <c r="AP385" s="45">
        <f>+Assumptions!$L$84</f>
        <v>0.5</v>
      </c>
      <c r="AQ385" s="45">
        <f>+Assumptions!$L$84</f>
        <v>0.5</v>
      </c>
      <c r="AR385" s="45">
        <f>+Assumptions!$L$84</f>
        <v>0.5</v>
      </c>
      <c r="AS385" s="45">
        <f>+Assumptions!$L$84</f>
        <v>0.5</v>
      </c>
      <c r="AT385" s="45">
        <f>+Assumptions!$L$84</f>
        <v>0.5</v>
      </c>
      <c r="AU385" s="45">
        <f>+Assumptions!$L$84</f>
        <v>0.5</v>
      </c>
      <c r="AV385" s="45">
        <f>+Assumptions!$L$84</f>
        <v>0.5</v>
      </c>
      <c r="AW385" s="45">
        <f>+Assumptions!$L$84</f>
        <v>0.5</v>
      </c>
      <c r="AX385" s="45">
        <f>+Assumptions!$L$84</f>
        <v>0.5</v>
      </c>
      <c r="AY385" s="45">
        <f>+Assumptions!$L$84</f>
        <v>0.5</v>
      </c>
      <c r="AZ385" s="45">
        <f>+Assumptions!$L$84</f>
        <v>0.5</v>
      </c>
      <c r="BA385" s="45">
        <f>+Assumptions!$L$84</f>
        <v>0.5</v>
      </c>
      <c r="BB385" s="45">
        <f>+Assumptions!$L$84</f>
        <v>0.5</v>
      </c>
      <c r="BC385" s="45">
        <f>+Assumptions!$L$84</f>
        <v>0.5</v>
      </c>
      <c r="BD385" s="45">
        <f>+Assumptions!$L$84</f>
        <v>0.5</v>
      </c>
      <c r="BE385" s="45">
        <f>+Assumptions!$L$84</f>
        <v>0.5</v>
      </c>
      <c r="BF385" s="45">
        <f>+Assumptions!$L$84</f>
        <v>0.5</v>
      </c>
      <c r="BG385" s="45">
        <f>+Assumptions!$L$84</f>
        <v>0.5</v>
      </c>
      <c r="BH385" s="45">
        <f>+Assumptions!$L$84</f>
        <v>0.5</v>
      </c>
      <c r="BI385" s="45">
        <f>+Assumptions!$L$84</f>
        <v>0.5</v>
      </c>
      <c r="BJ385" s="45">
        <f>+Assumptions!$L$84</f>
        <v>0.5</v>
      </c>
      <c r="BK385" s="45">
        <f>+Assumptions!$L$84</f>
        <v>0.5</v>
      </c>
      <c r="BL385" s="45">
        <f>+Assumptions!$L$84</f>
        <v>0.5</v>
      </c>
      <c r="BM385" s="45">
        <f>+Assumptions!$L$84</f>
        <v>0.5</v>
      </c>
      <c r="BN385" s="45">
        <f>+Assumptions!$L$84</f>
        <v>0.5</v>
      </c>
    </row>
    <row r="386" ht="14.25" customHeight="1">
      <c r="D386" s="13" t="s">
        <v>310</v>
      </c>
      <c r="G386" s="48">
        <f t="array" ref="G386">+INDEX(Assumptions!$L$102:$L$106,MATCH(G$4,Assumptions!$E$102:$E$106))/12</f>
        <v>0.04166666667</v>
      </c>
      <c r="H386" s="48">
        <f t="array" ref="H386">+INDEX(Assumptions!$L$102:$L$106,MATCH(H$4,Assumptions!$E$102:$E$106))/12</f>
        <v>0.04166666667</v>
      </c>
      <c r="I386" s="48">
        <f t="array" ref="I386">+INDEX(Assumptions!$L$102:$L$106,MATCH(I$4,Assumptions!$E$102:$E$106))/12</f>
        <v>0.04166666667</v>
      </c>
      <c r="J386" s="48">
        <f t="array" ref="J386">+INDEX(Assumptions!$L$102:$L$106,MATCH(J$4,Assumptions!$E$102:$E$106))/12</f>
        <v>0.04166666667</v>
      </c>
      <c r="K386" s="48">
        <f t="array" ref="K386">+INDEX(Assumptions!$L$102:$L$106,MATCH(K$4,Assumptions!$E$102:$E$106))/12</f>
        <v>0.04166666667</v>
      </c>
      <c r="L386" s="48">
        <f t="array" ref="L386">+INDEX(Assumptions!$L$102:$L$106,MATCH(L$4,Assumptions!$E$102:$E$106))/12</f>
        <v>0.04166666667</v>
      </c>
      <c r="M386" s="48">
        <f t="array" ref="M386">+INDEX(Assumptions!$L$102:$L$106,MATCH(M$4,Assumptions!$E$102:$E$106))/12</f>
        <v>0.04166666667</v>
      </c>
      <c r="N386" s="48">
        <f t="array" ref="N386">+INDEX(Assumptions!$L$102:$L$106,MATCH(N$4,Assumptions!$E$102:$E$106))/12</f>
        <v>0.04166666667</v>
      </c>
      <c r="O386" s="48">
        <f t="array" ref="O386">+INDEX(Assumptions!$L$102:$L$106,MATCH(O$4,Assumptions!$E$102:$E$106))/12</f>
        <v>0.04166666667</v>
      </c>
      <c r="P386" s="48">
        <f t="array" ref="P386">+INDEX(Assumptions!$L$102:$L$106,MATCH(P$4,Assumptions!$E$102:$E$106))/12</f>
        <v>0.04166666667</v>
      </c>
      <c r="Q386" s="48">
        <f t="array" ref="Q386">+INDEX(Assumptions!$L$102:$L$106,MATCH(Q$4,Assumptions!$E$102:$E$106))/12</f>
        <v>0.04166666667</v>
      </c>
      <c r="R386" s="48">
        <f t="array" ref="R386">+INDEX(Assumptions!$L$102:$L$106,MATCH(R$4,Assumptions!$E$102:$E$106))/12</f>
        <v>0.04166666667</v>
      </c>
      <c r="S386" s="48">
        <f t="array" ref="S386">+INDEX(Assumptions!$L$102:$L$106,MATCH(S$4,Assumptions!$E$102:$E$106))/12</f>
        <v>0.0375</v>
      </c>
      <c r="T386" s="48">
        <f t="array" ref="T386">+INDEX(Assumptions!$L$102:$L$106,MATCH(T$4,Assumptions!$E$102:$E$106))/12</f>
        <v>0.0375</v>
      </c>
      <c r="U386" s="48">
        <f t="array" ref="U386">+INDEX(Assumptions!$L$102:$L$106,MATCH(U$4,Assumptions!$E$102:$E$106))/12</f>
        <v>0.0375</v>
      </c>
      <c r="V386" s="48">
        <f t="array" ref="V386">+INDEX(Assumptions!$L$102:$L$106,MATCH(V$4,Assumptions!$E$102:$E$106))/12</f>
        <v>0.0375</v>
      </c>
      <c r="W386" s="48">
        <f t="array" ref="W386">+INDEX(Assumptions!$L$102:$L$106,MATCH(W$4,Assumptions!$E$102:$E$106))/12</f>
        <v>0.0375</v>
      </c>
      <c r="X386" s="48">
        <f t="array" ref="X386">+INDEX(Assumptions!$L$102:$L$106,MATCH(X$4,Assumptions!$E$102:$E$106))/12</f>
        <v>0.0375</v>
      </c>
      <c r="Y386" s="48">
        <f t="array" ref="Y386">+INDEX(Assumptions!$L$102:$L$106,MATCH(Y$4,Assumptions!$E$102:$E$106))/12</f>
        <v>0.0375</v>
      </c>
      <c r="Z386" s="48">
        <f t="array" ref="Z386">+INDEX(Assumptions!$L$102:$L$106,MATCH(Z$4,Assumptions!$E$102:$E$106))/12</f>
        <v>0.0375</v>
      </c>
      <c r="AA386" s="48">
        <f t="array" ref="AA386">+INDEX(Assumptions!$L$102:$L$106,MATCH(AA$4,Assumptions!$E$102:$E$106))/12</f>
        <v>0.0375</v>
      </c>
      <c r="AB386" s="48">
        <f t="array" ref="AB386">+INDEX(Assumptions!$L$102:$L$106,MATCH(AB$4,Assumptions!$E$102:$E$106))/12</f>
        <v>0.0375</v>
      </c>
      <c r="AC386" s="48">
        <f t="array" ref="AC386">+INDEX(Assumptions!$L$102:$L$106,MATCH(AC$4,Assumptions!$E$102:$E$106))/12</f>
        <v>0.0375</v>
      </c>
      <c r="AD386" s="48">
        <f t="array" ref="AD386">+INDEX(Assumptions!$L$102:$L$106,MATCH(AD$4,Assumptions!$E$102:$E$106))/12</f>
        <v>0.0375</v>
      </c>
      <c r="AE386" s="48">
        <f t="array" ref="AE386">+INDEX(Assumptions!$L$102:$L$106,MATCH(AE$4,Assumptions!$E$102:$E$106))/12</f>
        <v>0.03333333333</v>
      </c>
      <c r="AF386" s="48">
        <f t="array" ref="AF386">+INDEX(Assumptions!$L$102:$L$106,MATCH(AF$4,Assumptions!$E$102:$E$106))/12</f>
        <v>0.03333333333</v>
      </c>
      <c r="AG386" s="48">
        <f t="array" ref="AG386">+INDEX(Assumptions!$L$102:$L$106,MATCH(AG$4,Assumptions!$E$102:$E$106))/12</f>
        <v>0.03333333333</v>
      </c>
      <c r="AH386" s="48">
        <f t="array" ref="AH386">+INDEX(Assumptions!$L$102:$L$106,MATCH(AH$4,Assumptions!$E$102:$E$106))/12</f>
        <v>0.03333333333</v>
      </c>
      <c r="AI386" s="48">
        <f t="array" ref="AI386">+INDEX(Assumptions!$L$102:$L$106,MATCH(AI$4,Assumptions!$E$102:$E$106))/12</f>
        <v>0.03333333333</v>
      </c>
      <c r="AJ386" s="48">
        <f t="array" ref="AJ386">+INDEX(Assumptions!$L$102:$L$106,MATCH(AJ$4,Assumptions!$E$102:$E$106))/12</f>
        <v>0.03333333333</v>
      </c>
      <c r="AK386" s="48">
        <f t="array" ref="AK386">+INDEX(Assumptions!$L$102:$L$106,MATCH(AK$4,Assumptions!$E$102:$E$106))/12</f>
        <v>0.03333333333</v>
      </c>
      <c r="AL386" s="48">
        <f t="array" ref="AL386">+INDEX(Assumptions!$L$102:$L$106,MATCH(AL$4,Assumptions!$E$102:$E$106))/12</f>
        <v>0.03333333333</v>
      </c>
      <c r="AM386" s="48">
        <f t="array" ref="AM386">+INDEX(Assumptions!$L$102:$L$106,MATCH(AM$4,Assumptions!$E$102:$E$106))/12</f>
        <v>0.03333333333</v>
      </c>
      <c r="AN386" s="48">
        <f t="array" ref="AN386">+INDEX(Assumptions!$L$102:$L$106,MATCH(AN$4,Assumptions!$E$102:$E$106))/12</f>
        <v>0.03333333333</v>
      </c>
      <c r="AO386" s="48">
        <f t="array" ref="AO386">+INDEX(Assumptions!$L$102:$L$106,MATCH(AO$4,Assumptions!$E$102:$E$106))/12</f>
        <v>0.03333333333</v>
      </c>
      <c r="AP386" s="48">
        <f t="array" ref="AP386">+INDEX(Assumptions!$L$102:$L$106,MATCH(AP$4,Assumptions!$E$102:$E$106))/12</f>
        <v>0.03333333333</v>
      </c>
      <c r="AQ386" s="48">
        <f t="array" ref="AQ386">+INDEX(Assumptions!$L$102:$L$106,MATCH(AQ$4,Assumptions!$E$102:$E$106))/12</f>
        <v>0.02916666667</v>
      </c>
      <c r="AR386" s="48">
        <f t="array" ref="AR386">+INDEX(Assumptions!$L$102:$L$106,MATCH(AR$4,Assumptions!$E$102:$E$106))/12</f>
        <v>0.02916666667</v>
      </c>
      <c r="AS386" s="48">
        <f t="array" ref="AS386">+INDEX(Assumptions!$L$102:$L$106,MATCH(AS$4,Assumptions!$E$102:$E$106))/12</f>
        <v>0.02916666667</v>
      </c>
      <c r="AT386" s="48">
        <f t="array" ref="AT386">+INDEX(Assumptions!$L$102:$L$106,MATCH(AT$4,Assumptions!$E$102:$E$106))/12</f>
        <v>0.02916666667</v>
      </c>
      <c r="AU386" s="48">
        <f t="array" ref="AU386">+INDEX(Assumptions!$L$102:$L$106,MATCH(AU$4,Assumptions!$E$102:$E$106))/12</f>
        <v>0.02916666667</v>
      </c>
      <c r="AV386" s="48">
        <f t="array" ref="AV386">+INDEX(Assumptions!$L$102:$L$106,MATCH(AV$4,Assumptions!$E$102:$E$106))/12</f>
        <v>0.02916666667</v>
      </c>
      <c r="AW386" s="48">
        <f t="array" ref="AW386">+INDEX(Assumptions!$L$102:$L$106,MATCH(AW$4,Assumptions!$E$102:$E$106))/12</f>
        <v>0.02916666667</v>
      </c>
      <c r="AX386" s="48">
        <f t="array" ref="AX386">+INDEX(Assumptions!$L$102:$L$106,MATCH(AX$4,Assumptions!$E$102:$E$106))/12</f>
        <v>0.02916666667</v>
      </c>
      <c r="AY386" s="48">
        <f t="array" ref="AY386">+INDEX(Assumptions!$L$102:$L$106,MATCH(AY$4,Assumptions!$E$102:$E$106))/12</f>
        <v>0.02916666667</v>
      </c>
      <c r="AZ386" s="48">
        <f t="array" ref="AZ386">+INDEX(Assumptions!$L$102:$L$106,MATCH(AZ$4,Assumptions!$E$102:$E$106))/12</f>
        <v>0.02916666667</v>
      </c>
      <c r="BA386" s="48">
        <f t="array" ref="BA386">+INDEX(Assumptions!$L$102:$L$106,MATCH(BA$4,Assumptions!$E$102:$E$106))/12</f>
        <v>0.02916666667</v>
      </c>
      <c r="BB386" s="48">
        <f t="array" ref="BB386">+INDEX(Assumptions!$L$102:$L$106,MATCH(BB$4,Assumptions!$E$102:$E$106))/12</f>
        <v>0.02916666667</v>
      </c>
      <c r="BC386" s="48">
        <f t="array" ref="BC386">+INDEX(Assumptions!$L$102:$L$106,MATCH(BC$4,Assumptions!$E$102:$E$106))/12</f>
        <v>0.025</v>
      </c>
      <c r="BD386" s="48">
        <f t="array" ref="BD386">+INDEX(Assumptions!$L$102:$L$106,MATCH(BD$4,Assumptions!$E$102:$E$106))/12</f>
        <v>0.025</v>
      </c>
      <c r="BE386" s="48">
        <f t="array" ref="BE386">+INDEX(Assumptions!$L$102:$L$106,MATCH(BE$4,Assumptions!$E$102:$E$106))/12</f>
        <v>0.025</v>
      </c>
      <c r="BF386" s="48">
        <f t="array" ref="BF386">+INDEX(Assumptions!$L$102:$L$106,MATCH(BF$4,Assumptions!$E$102:$E$106))/12</f>
        <v>0.025</v>
      </c>
      <c r="BG386" s="48">
        <f t="array" ref="BG386">+INDEX(Assumptions!$L$102:$L$106,MATCH(BG$4,Assumptions!$E$102:$E$106))/12</f>
        <v>0.025</v>
      </c>
      <c r="BH386" s="48">
        <f t="array" ref="BH386">+INDEX(Assumptions!$L$102:$L$106,MATCH(BH$4,Assumptions!$E$102:$E$106))/12</f>
        <v>0.025</v>
      </c>
      <c r="BI386" s="48">
        <f t="array" ref="BI386">+INDEX(Assumptions!$L$102:$L$106,MATCH(BI$4,Assumptions!$E$102:$E$106))/12</f>
        <v>0.025</v>
      </c>
      <c r="BJ386" s="48">
        <f t="array" ref="BJ386">+INDEX(Assumptions!$L$102:$L$106,MATCH(BJ$4,Assumptions!$E$102:$E$106))/12</f>
        <v>0.025</v>
      </c>
      <c r="BK386" s="48">
        <f t="array" ref="BK386">+INDEX(Assumptions!$L$102:$L$106,MATCH(BK$4,Assumptions!$E$102:$E$106))/12</f>
        <v>0.025</v>
      </c>
      <c r="BL386" s="48">
        <f t="array" ref="BL386">+INDEX(Assumptions!$L$102:$L$106,MATCH(BL$4,Assumptions!$E$102:$E$106))/12</f>
        <v>0.025</v>
      </c>
      <c r="BM386" s="48">
        <f t="array" ref="BM386">+INDEX(Assumptions!$L$102:$L$106,MATCH(BM$4,Assumptions!$E$102:$E$106))/12</f>
        <v>0.025</v>
      </c>
      <c r="BN386" s="48">
        <f t="array" ref="BN386">+INDEX(Assumptions!$L$102:$L$106,MATCH(BN$4,Assumptions!$E$102:$E$106))/12</f>
        <v>0.025</v>
      </c>
    </row>
    <row r="387" ht="14.25" customHeight="1">
      <c r="E387" s="50">
        <v>1.0</v>
      </c>
      <c r="F387" s="50"/>
      <c r="G387" s="43">
        <f>+G$242*G$385</f>
        <v>0</v>
      </c>
      <c r="H387" s="43">
        <f t="shared" ref="H387:BN387" si="324">+G387*(1-H$386)</f>
        <v>0</v>
      </c>
      <c r="I387" s="43">
        <f t="shared" si="324"/>
        <v>0</v>
      </c>
      <c r="J387" s="43">
        <f t="shared" si="324"/>
        <v>0</v>
      </c>
      <c r="K387" s="43">
        <f t="shared" si="324"/>
        <v>0</v>
      </c>
      <c r="L387" s="43">
        <f t="shared" si="324"/>
        <v>0</v>
      </c>
      <c r="M387" s="43">
        <f t="shared" si="324"/>
        <v>0</v>
      </c>
      <c r="N387" s="43">
        <f t="shared" si="324"/>
        <v>0</v>
      </c>
      <c r="O387" s="43">
        <f t="shared" si="324"/>
        <v>0</v>
      </c>
      <c r="P387" s="43">
        <f t="shared" si="324"/>
        <v>0</v>
      </c>
      <c r="Q387" s="43">
        <f t="shared" si="324"/>
        <v>0</v>
      </c>
      <c r="R387" s="43">
        <f t="shared" si="324"/>
        <v>0</v>
      </c>
      <c r="S387" s="43">
        <f t="shared" si="324"/>
        <v>0</v>
      </c>
      <c r="T387" s="43">
        <f t="shared" si="324"/>
        <v>0</v>
      </c>
      <c r="U387" s="43">
        <f t="shared" si="324"/>
        <v>0</v>
      </c>
      <c r="V387" s="43">
        <f t="shared" si="324"/>
        <v>0</v>
      </c>
      <c r="W387" s="43">
        <f t="shared" si="324"/>
        <v>0</v>
      </c>
      <c r="X387" s="43">
        <f t="shared" si="324"/>
        <v>0</v>
      </c>
      <c r="Y387" s="43">
        <f t="shared" si="324"/>
        <v>0</v>
      </c>
      <c r="Z387" s="43">
        <f t="shared" si="324"/>
        <v>0</v>
      </c>
      <c r="AA387" s="43">
        <f t="shared" si="324"/>
        <v>0</v>
      </c>
      <c r="AB387" s="43">
        <f t="shared" si="324"/>
        <v>0</v>
      </c>
      <c r="AC387" s="43">
        <f t="shared" si="324"/>
        <v>0</v>
      </c>
      <c r="AD387" s="43">
        <f t="shared" si="324"/>
        <v>0</v>
      </c>
      <c r="AE387" s="43">
        <f t="shared" si="324"/>
        <v>0</v>
      </c>
      <c r="AF387" s="43">
        <f t="shared" si="324"/>
        <v>0</v>
      </c>
      <c r="AG387" s="43">
        <f t="shared" si="324"/>
        <v>0</v>
      </c>
      <c r="AH387" s="43">
        <f t="shared" si="324"/>
        <v>0</v>
      </c>
      <c r="AI387" s="43">
        <f t="shared" si="324"/>
        <v>0</v>
      </c>
      <c r="AJ387" s="43">
        <f t="shared" si="324"/>
        <v>0</v>
      </c>
      <c r="AK387" s="43">
        <f t="shared" si="324"/>
        <v>0</v>
      </c>
      <c r="AL387" s="43">
        <f t="shared" si="324"/>
        <v>0</v>
      </c>
      <c r="AM387" s="43">
        <f t="shared" si="324"/>
        <v>0</v>
      </c>
      <c r="AN387" s="43">
        <f t="shared" si="324"/>
        <v>0</v>
      </c>
      <c r="AO387" s="43">
        <f t="shared" si="324"/>
        <v>0</v>
      </c>
      <c r="AP387" s="43">
        <f t="shared" si="324"/>
        <v>0</v>
      </c>
      <c r="AQ387" s="43">
        <f t="shared" si="324"/>
        <v>0</v>
      </c>
      <c r="AR387" s="43">
        <f t="shared" si="324"/>
        <v>0</v>
      </c>
      <c r="AS387" s="43">
        <f t="shared" si="324"/>
        <v>0</v>
      </c>
      <c r="AT387" s="43">
        <f t="shared" si="324"/>
        <v>0</v>
      </c>
      <c r="AU387" s="43">
        <f t="shared" si="324"/>
        <v>0</v>
      </c>
      <c r="AV387" s="43">
        <f t="shared" si="324"/>
        <v>0</v>
      </c>
      <c r="AW387" s="43">
        <f t="shared" si="324"/>
        <v>0</v>
      </c>
      <c r="AX387" s="43">
        <f t="shared" si="324"/>
        <v>0</v>
      </c>
      <c r="AY387" s="43">
        <f t="shared" si="324"/>
        <v>0</v>
      </c>
      <c r="AZ387" s="43">
        <f t="shared" si="324"/>
        <v>0</v>
      </c>
      <c r="BA387" s="43">
        <f t="shared" si="324"/>
        <v>0</v>
      </c>
      <c r="BB387" s="43">
        <f t="shared" si="324"/>
        <v>0</v>
      </c>
      <c r="BC387" s="43">
        <f t="shared" si="324"/>
        <v>0</v>
      </c>
      <c r="BD387" s="43">
        <f t="shared" si="324"/>
        <v>0</v>
      </c>
      <c r="BE387" s="43">
        <f t="shared" si="324"/>
        <v>0</v>
      </c>
      <c r="BF387" s="43">
        <f t="shared" si="324"/>
        <v>0</v>
      </c>
      <c r="BG387" s="43">
        <f t="shared" si="324"/>
        <v>0</v>
      </c>
      <c r="BH387" s="43">
        <f t="shared" si="324"/>
        <v>0</v>
      </c>
      <c r="BI387" s="43">
        <f t="shared" si="324"/>
        <v>0</v>
      </c>
      <c r="BJ387" s="43">
        <f t="shared" si="324"/>
        <v>0</v>
      </c>
      <c r="BK387" s="43">
        <f t="shared" si="324"/>
        <v>0</v>
      </c>
      <c r="BL387" s="43">
        <f t="shared" si="324"/>
        <v>0</v>
      </c>
      <c r="BM387" s="43">
        <f t="shared" si="324"/>
        <v>0</v>
      </c>
      <c r="BN387" s="43">
        <f t="shared" si="324"/>
        <v>0</v>
      </c>
    </row>
    <row r="388" ht="14.25" customHeight="1">
      <c r="E388" s="50">
        <f t="shared" ref="E388:E446" si="326">+E387+1</f>
        <v>2</v>
      </c>
      <c r="F388" s="50"/>
      <c r="G388" s="43"/>
      <c r="H388" s="43">
        <f>+H$242*H$385</f>
        <v>1.5</v>
      </c>
      <c r="I388" s="43">
        <f t="shared" ref="I388:BN388" si="325">+H388*(1-I$386)</f>
        <v>1.4375</v>
      </c>
      <c r="J388" s="43">
        <f t="shared" si="325"/>
        <v>1.377604167</v>
      </c>
      <c r="K388" s="43">
        <f t="shared" si="325"/>
        <v>1.320203993</v>
      </c>
      <c r="L388" s="43">
        <f t="shared" si="325"/>
        <v>1.265195493</v>
      </c>
      <c r="M388" s="43">
        <f t="shared" si="325"/>
        <v>1.212479014</v>
      </c>
      <c r="N388" s="43">
        <f t="shared" si="325"/>
        <v>1.161959056</v>
      </c>
      <c r="O388" s="43">
        <f t="shared" si="325"/>
        <v>1.113544095</v>
      </c>
      <c r="P388" s="43">
        <f t="shared" si="325"/>
        <v>1.067146424</v>
      </c>
      <c r="Q388" s="43">
        <f t="shared" si="325"/>
        <v>1.02268199</v>
      </c>
      <c r="R388" s="43">
        <f t="shared" si="325"/>
        <v>0.9800702403</v>
      </c>
      <c r="S388" s="43">
        <f t="shared" si="325"/>
        <v>0.9433176063</v>
      </c>
      <c r="T388" s="43">
        <f t="shared" si="325"/>
        <v>0.9079431961</v>
      </c>
      <c r="U388" s="43">
        <f t="shared" si="325"/>
        <v>0.8738953262</v>
      </c>
      <c r="V388" s="43">
        <f t="shared" si="325"/>
        <v>0.8411242515</v>
      </c>
      <c r="W388" s="43">
        <f t="shared" si="325"/>
        <v>0.8095820921</v>
      </c>
      <c r="X388" s="43">
        <f t="shared" si="325"/>
        <v>0.7792227636</v>
      </c>
      <c r="Y388" s="43">
        <f t="shared" si="325"/>
        <v>0.75000191</v>
      </c>
      <c r="Z388" s="43">
        <f t="shared" si="325"/>
        <v>0.7218768384</v>
      </c>
      <c r="AA388" s="43">
        <f t="shared" si="325"/>
        <v>0.6948064569</v>
      </c>
      <c r="AB388" s="43">
        <f t="shared" si="325"/>
        <v>0.6687512148</v>
      </c>
      <c r="AC388" s="43">
        <f t="shared" si="325"/>
        <v>0.6436730442</v>
      </c>
      <c r="AD388" s="43">
        <f t="shared" si="325"/>
        <v>0.6195353051</v>
      </c>
      <c r="AE388" s="43">
        <f t="shared" si="325"/>
        <v>0.5988841282</v>
      </c>
      <c r="AF388" s="43">
        <f t="shared" si="325"/>
        <v>0.578921324</v>
      </c>
      <c r="AG388" s="43">
        <f t="shared" si="325"/>
        <v>0.5596239465</v>
      </c>
      <c r="AH388" s="43">
        <f t="shared" si="325"/>
        <v>0.5409698149</v>
      </c>
      <c r="AI388" s="43">
        <f t="shared" si="325"/>
        <v>0.5229374878</v>
      </c>
      <c r="AJ388" s="43">
        <f t="shared" si="325"/>
        <v>0.5055062382</v>
      </c>
      <c r="AK388" s="43">
        <f t="shared" si="325"/>
        <v>0.4886560302</v>
      </c>
      <c r="AL388" s="43">
        <f t="shared" si="325"/>
        <v>0.4723674959</v>
      </c>
      <c r="AM388" s="43">
        <f t="shared" si="325"/>
        <v>0.4566219127</v>
      </c>
      <c r="AN388" s="43">
        <f t="shared" si="325"/>
        <v>0.4414011823</v>
      </c>
      <c r="AO388" s="43">
        <f t="shared" si="325"/>
        <v>0.4266878095</v>
      </c>
      <c r="AP388" s="43">
        <f t="shared" si="325"/>
        <v>0.4124648826</v>
      </c>
      <c r="AQ388" s="43">
        <f t="shared" si="325"/>
        <v>0.4004346568</v>
      </c>
      <c r="AR388" s="43">
        <f t="shared" si="325"/>
        <v>0.3887553127</v>
      </c>
      <c r="AS388" s="43">
        <f t="shared" si="325"/>
        <v>0.377416616</v>
      </c>
      <c r="AT388" s="43">
        <f t="shared" si="325"/>
        <v>0.3664086314</v>
      </c>
      <c r="AU388" s="43">
        <f t="shared" si="325"/>
        <v>0.355721713</v>
      </c>
      <c r="AV388" s="43">
        <f t="shared" si="325"/>
        <v>0.3453464964</v>
      </c>
      <c r="AW388" s="43">
        <f t="shared" si="325"/>
        <v>0.3352738902</v>
      </c>
      <c r="AX388" s="43">
        <f t="shared" si="325"/>
        <v>0.3254950684</v>
      </c>
      <c r="AY388" s="43">
        <f t="shared" si="325"/>
        <v>0.3160014623</v>
      </c>
      <c r="AZ388" s="43">
        <f t="shared" si="325"/>
        <v>0.3067847529</v>
      </c>
      <c r="BA388" s="43">
        <f t="shared" si="325"/>
        <v>0.2978368643</v>
      </c>
      <c r="BB388" s="43">
        <f t="shared" si="325"/>
        <v>0.2891499558</v>
      </c>
      <c r="BC388" s="43">
        <f t="shared" si="325"/>
        <v>0.2819212069</v>
      </c>
      <c r="BD388" s="43">
        <f t="shared" si="325"/>
        <v>0.2748731767</v>
      </c>
      <c r="BE388" s="43">
        <f t="shared" si="325"/>
        <v>0.2680013473</v>
      </c>
      <c r="BF388" s="43">
        <f t="shared" si="325"/>
        <v>0.2613013136</v>
      </c>
      <c r="BG388" s="43">
        <f t="shared" si="325"/>
        <v>0.2547687808</v>
      </c>
      <c r="BH388" s="43">
        <f t="shared" si="325"/>
        <v>0.2483995612</v>
      </c>
      <c r="BI388" s="43">
        <f t="shared" si="325"/>
        <v>0.2421895722</v>
      </c>
      <c r="BJ388" s="43">
        <f t="shared" si="325"/>
        <v>0.2361348329</v>
      </c>
      <c r="BK388" s="43">
        <f t="shared" si="325"/>
        <v>0.2302314621</v>
      </c>
      <c r="BL388" s="43">
        <f t="shared" si="325"/>
        <v>0.2244756755</v>
      </c>
      <c r="BM388" s="43">
        <f t="shared" si="325"/>
        <v>0.2188637836</v>
      </c>
      <c r="BN388" s="43">
        <f t="shared" si="325"/>
        <v>0.2133921891</v>
      </c>
      <c r="BO388" s="43"/>
    </row>
    <row r="389" ht="14.25" customHeight="1">
      <c r="E389" s="50">
        <f t="shared" si="326"/>
        <v>3</v>
      </c>
      <c r="F389" s="50"/>
      <c r="G389" s="43"/>
      <c r="H389" s="43"/>
      <c r="I389" s="43">
        <f>+I$242*I$385</f>
        <v>1.5</v>
      </c>
      <c r="J389" s="43">
        <f t="shared" ref="J389:BN389" si="327">+I389*(1-J$386)</f>
        <v>1.4375</v>
      </c>
      <c r="K389" s="43">
        <f t="shared" si="327"/>
        <v>1.377604167</v>
      </c>
      <c r="L389" s="43">
        <f t="shared" si="327"/>
        <v>1.320203993</v>
      </c>
      <c r="M389" s="43">
        <f t="shared" si="327"/>
        <v>1.265195493</v>
      </c>
      <c r="N389" s="43">
        <f t="shared" si="327"/>
        <v>1.212479014</v>
      </c>
      <c r="O389" s="43">
        <f t="shared" si="327"/>
        <v>1.161959056</v>
      </c>
      <c r="P389" s="43">
        <f t="shared" si="327"/>
        <v>1.113544095</v>
      </c>
      <c r="Q389" s="43">
        <f t="shared" si="327"/>
        <v>1.067146424</v>
      </c>
      <c r="R389" s="43">
        <f t="shared" si="327"/>
        <v>1.02268199</v>
      </c>
      <c r="S389" s="43">
        <f t="shared" si="327"/>
        <v>0.9843314153</v>
      </c>
      <c r="T389" s="43">
        <f t="shared" si="327"/>
        <v>0.9474189872</v>
      </c>
      <c r="U389" s="43">
        <f t="shared" si="327"/>
        <v>0.9118907752</v>
      </c>
      <c r="V389" s="43">
        <f t="shared" si="327"/>
        <v>0.8776948711</v>
      </c>
      <c r="W389" s="43">
        <f t="shared" si="327"/>
        <v>0.8447813135</v>
      </c>
      <c r="X389" s="43">
        <f t="shared" si="327"/>
        <v>0.8131020142</v>
      </c>
      <c r="Y389" s="43">
        <f t="shared" si="327"/>
        <v>0.7826106887</v>
      </c>
      <c r="Z389" s="43">
        <f t="shared" si="327"/>
        <v>0.7532627878</v>
      </c>
      <c r="AA389" s="43">
        <f t="shared" si="327"/>
        <v>0.7250154333</v>
      </c>
      <c r="AB389" s="43">
        <f t="shared" si="327"/>
        <v>0.6978273546</v>
      </c>
      <c r="AC389" s="43">
        <f t="shared" si="327"/>
        <v>0.6716588288</v>
      </c>
      <c r="AD389" s="43">
        <f t="shared" si="327"/>
        <v>0.6464716227</v>
      </c>
      <c r="AE389" s="43">
        <f t="shared" si="327"/>
        <v>0.6249225686</v>
      </c>
      <c r="AF389" s="43">
        <f t="shared" si="327"/>
        <v>0.6040918163</v>
      </c>
      <c r="AG389" s="43">
        <f t="shared" si="327"/>
        <v>0.5839554224</v>
      </c>
      <c r="AH389" s="43">
        <f t="shared" si="327"/>
        <v>0.5644902417</v>
      </c>
      <c r="AI389" s="43">
        <f t="shared" si="327"/>
        <v>0.5456739003</v>
      </c>
      <c r="AJ389" s="43">
        <f t="shared" si="327"/>
        <v>0.5274847703</v>
      </c>
      <c r="AK389" s="43">
        <f t="shared" si="327"/>
        <v>0.5099019446</v>
      </c>
      <c r="AL389" s="43">
        <f t="shared" si="327"/>
        <v>0.4929052131</v>
      </c>
      <c r="AM389" s="43">
        <f t="shared" si="327"/>
        <v>0.4764750393</v>
      </c>
      <c r="AN389" s="43">
        <f t="shared" si="327"/>
        <v>0.460592538</v>
      </c>
      <c r="AO389" s="43">
        <f t="shared" si="327"/>
        <v>0.4452394534</v>
      </c>
      <c r="AP389" s="43">
        <f t="shared" si="327"/>
        <v>0.4303981383</v>
      </c>
      <c r="AQ389" s="43">
        <f t="shared" si="327"/>
        <v>0.4178448593</v>
      </c>
      <c r="AR389" s="43">
        <f t="shared" si="327"/>
        <v>0.4056577176</v>
      </c>
      <c r="AS389" s="43">
        <f t="shared" si="327"/>
        <v>0.3938260341</v>
      </c>
      <c r="AT389" s="43">
        <f t="shared" si="327"/>
        <v>0.3823394415</v>
      </c>
      <c r="AU389" s="43">
        <f t="shared" si="327"/>
        <v>0.3711878744</v>
      </c>
      <c r="AV389" s="43">
        <f t="shared" si="327"/>
        <v>0.3603615614</v>
      </c>
      <c r="AW389" s="43">
        <f t="shared" si="327"/>
        <v>0.3498510159</v>
      </c>
      <c r="AX389" s="43">
        <f t="shared" si="327"/>
        <v>0.3396470279</v>
      </c>
      <c r="AY389" s="43">
        <f t="shared" si="327"/>
        <v>0.3297406563</v>
      </c>
      <c r="AZ389" s="43">
        <f t="shared" si="327"/>
        <v>0.3201232205</v>
      </c>
      <c r="BA389" s="43">
        <f t="shared" si="327"/>
        <v>0.3107862932</v>
      </c>
      <c r="BB389" s="43">
        <f t="shared" si="327"/>
        <v>0.301721693</v>
      </c>
      <c r="BC389" s="43">
        <f t="shared" si="327"/>
        <v>0.2941786507</v>
      </c>
      <c r="BD389" s="43">
        <f t="shared" si="327"/>
        <v>0.2868241844</v>
      </c>
      <c r="BE389" s="43">
        <f t="shared" si="327"/>
        <v>0.2796535798</v>
      </c>
      <c r="BF389" s="43">
        <f t="shared" si="327"/>
        <v>0.2726622403</v>
      </c>
      <c r="BG389" s="43">
        <f t="shared" si="327"/>
        <v>0.2658456843</v>
      </c>
      <c r="BH389" s="43">
        <f t="shared" si="327"/>
        <v>0.2591995422</v>
      </c>
      <c r="BI389" s="43">
        <f t="shared" si="327"/>
        <v>0.2527195536</v>
      </c>
      <c r="BJ389" s="43">
        <f t="shared" si="327"/>
        <v>0.2464015648</v>
      </c>
      <c r="BK389" s="43">
        <f t="shared" si="327"/>
        <v>0.2402415257</v>
      </c>
      <c r="BL389" s="43">
        <f t="shared" si="327"/>
        <v>0.2342354875</v>
      </c>
      <c r="BM389" s="43">
        <f t="shared" si="327"/>
        <v>0.2283796003</v>
      </c>
      <c r="BN389" s="43">
        <f t="shared" si="327"/>
        <v>0.2226701103</v>
      </c>
      <c r="BO389" s="43"/>
      <c r="BP389" s="43"/>
    </row>
    <row r="390" ht="14.25" customHeight="1">
      <c r="E390" s="50">
        <f t="shared" si="326"/>
        <v>4</v>
      </c>
      <c r="F390" s="50"/>
      <c r="G390" s="43"/>
      <c r="H390" s="43"/>
      <c r="I390" s="43"/>
      <c r="J390" s="43">
        <f>+J$242*J$385</f>
        <v>1.5</v>
      </c>
      <c r="K390" s="43">
        <f t="shared" ref="K390:BN390" si="328">+J390*(1-K$386)</f>
        <v>1.4375</v>
      </c>
      <c r="L390" s="43">
        <f t="shared" si="328"/>
        <v>1.377604167</v>
      </c>
      <c r="M390" s="43">
        <f t="shared" si="328"/>
        <v>1.320203993</v>
      </c>
      <c r="N390" s="43">
        <f t="shared" si="328"/>
        <v>1.265195493</v>
      </c>
      <c r="O390" s="43">
        <f t="shared" si="328"/>
        <v>1.212479014</v>
      </c>
      <c r="P390" s="43">
        <f t="shared" si="328"/>
        <v>1.161959056</v>
      </c>
      <c r="Q390" s="43">
        <f t="shared" si="328"/>
        <v>1.113544095</v>
      </c>
      <c r="R390" s="43">
        <f t="shared" si="328"/>
        <v>1.067146424</v>
      </c>
      <c r="S390" s="43">
        <f t="shared" si="328"/>
        <v>1.027128433</v>
      </c>
      <c r="T390" s="43">
        <f t="shared" si="328"/>
        <v>0.9886111171</v>
      </c>
      <c r="U390" s="43">
        <f t="shared" si="328"/>
        <v>0.9515382002</v>
      </c>
      <c r="V390" s="43">
        <f t="shared" si="328"/>
        <v>0.9158555177</v>
      </c>
      <c r="W390" s="43">
        <f t="shared" si="328"/>
        <v>0.8815109358</v>
      </c>
      <c r="X390" s="43">
        <f t="shared" si="328"/>
        <v>0.8484542757</v>
      </c>
      <c r="Y390" s="43">
        <f t="shared" si="328"/>
        <v>0.8166372404</v>
      </c>
      <c r="Z390" s="43">
        <f t="shared" si="328"/>
        <v>0.7860133438</v>
      </c>
      <c r="AA390" s="43">
        <f t="shared" si="328"/>
        <v>0.7565378434</v>
      </c>
      <c r="AB390" s="43">
        <f t="shared" si="328"/>
        <v>0.7281676743</v>
      </c>
      <c r="AC390" s="43">
        <f t="shared" si="328"/>
        <v>0.7008613865</v>
      </c>
      <c r="AD390" s="43">
        <f t="shared" si="328"/>
        <v>0.6745790845</v>
      </c>
      <c r="AE390" s="43">
        <f t="shared" si="328"/>
        <v>0.652093115</v>
      </c>
      <c r="AF390" s="43">
        <f t="shared" si="328"/>
        <v>0.6303566779</v>
      </c>
      <c r="AG390" s="43">
        <f t="shared" si="328"/>
        <v>0.6093447886</v>
      </c>
      <c r="AH390" s="43">
        <f t="shared" si="328"/>
        <v>0.5890332957</v>
      </c>
      <c r="AI390" s="43">
        <f t="shared" si="328"/>
        <v>0.5693988525</v>
      </c>
      <c r="AJ390" s="43">
        <f t="shared" si="328"/>
        <v>0.5504188907</v>
      </c>
      <c r="AK390" s="43">
        <f t="shared" si="328"/>
        <v>0.5320715944</v>
      </c>
      <c r="AL390" s="43">
        <f t="shared" si="328"/>
        <v>0.5143358746</v>
      </c>
      <c r="AM390" s="43">
        <f t="shared" si="328"/>
        <v>0.4971913454</v>
      </c>
      <c r="AN390" s="43">
        <f t="shared" si="328"/>
        <v>0.4806183006</v>
      </c>
      <c r="AO390" s="43">
        <f t="shared" si="328"/>
        <v>0.4645976905</v>
      </c>
      <c r="AP390" s="43">
        <f t="shared" si="328"/>
        <v>0.4491111009</v>
      </c>
      <c r="AQ390" s="43">
        <f t="shared" si="328"/>
        <v>0.4360120271</v>
      </c>
      <c r="AR390" s="43">
        <f t="shared" si="328"/>
        <v>0.4232950096</v>
      </c>
      <c r="AS390" s="43">
        <f t="shared" si="328"/>
        <v>0.4109489052</v>
      </c>
      <c r="AT390" s="43">
        <f t="shared" si="328"/>
        <v>0.3989628954</v>
      </c>
      <c r="AU390" s="43">
        <f t="shared" si="328"/>
        <v>0.3873264777</v>
      </c>
      <c r="AV390" s="43">
        <f t="shared" si="328"/>
        <v>0.3760294554</v>
      </c>
      <c r="AW390" s="43">
        <f t="shared" si="328"/>
        <v>0.3650619296</v>
      </c>
      <c r="AX390" s="43">
        <f t="shared" si="328"/>
        <v>0.35441429</v>
      </c>
      <c r="AY390" s="43">
        <f t="shared" si="328"/>
        <v>0.3440772065</v>
      </c>
      <c r="AZ390" s="43">
        <f t="shared" si="328"/>
        <v>0.3340416213</v>
      </c>
      <c r="BA390" s="43">
        <f t="shared" si="328"/>
        <v>0.3242987407</v>
      </c>
      <c r="BB390" s="43">
        <f t="shared" si="328"/>
        <v>0.3148400275</v>
      </c>
      <c r="BC390" s="43">
        <f t="shared" si="328"/>
        <v>0.3069690268</v>
      </c>
      <c r="BD390" s="43">
        <f t="shared" si="328"/>
        <v>0.2992948011</v>
      </c>
      <c r="BE390" s="43">
        <f t="shared" si="328"/>
        <v>0.2918124311</v>
      </c>
      <c r="BF390" s="43">
        <f t="shared" si="328"/>
        <v>0.2845171203</v>
      </c>
      <c r="BG390" s="43">
        <f t="shared" si="328"/>
        <v>0.2774041923</v>
      </c>
      <c r="BH390" s="43">
        <f t="shared" si="328"/>
        <v>0.2704690875</v>
      </c>
      <c r="BI390" s="43">
        <f t="shared" si="328"/>
        <v>0.2637073603</v>
      </c>
      <c r="BJ390" s="43">
        <f t="shared" si="328"/>
        <v>0.2571146763</v>
      </c>
      <c r="BK390" s="43">
        <f t="shared" si="328"/>
        <v>0.2506868094</v>
      </c>
      <c r="BL390" s="43">
        <f t="shared" si="328"/>
        <v>0.2444196391</v>
      </c>
      <c r="BM390" s="43">
        <f t="shared" si="328"/>
        <v>0.2383091482</v>
      </c>
      <c r="BN390" s="43">
        <f t="shared" si="328"/>
        <v>0.2323514195</v>
      </c>
      <c r="BO390" s="43"/>
      <c r="BP390" s="43"/>
      <c r="BQ390" s="43"/>
    </row>
    <row r="391" ht="14.25" customHeight="1">
      <c r="E391" s="50">
        <f t="shared" si="326"/>
        <v>5</v>
      </c>
      <c r="F391" s="50"/>
      <c r="G391" s="43"/>
      <c r="H391" s="43"/>
      <c r="I391" s="43"/>
      <c r="J391" s="43"/>
      <c r="K391" s="43">
        <f>+K$242*K$385</f>
        <v>3</v>
      </c>
      <c r="L391" s="43">
        <f t="shared" ref="L391:BN391" si="329">+K391*(1-L$386)</f>
        <v>2.875</v>
      </c>
      <c r="M391" s="43">
        <f t="shared" si="329"/>
        <v>2.755208333</v>
      </c>
      <c r="N391" s="43">
        <f t="shared" si="329"/>
        <v>2.640407986</v>
      </c>
      <c r="O391" s="43">
        <f t="shared" si="329"/>
        <v>2.530390987</v>
      </c>
      <c r="P391" s="43">
        <f t="shared" si="329"/>
        <v>2.424958029</v>
      </c>
      <c r="Q391" s="43">
        <f t="shared" si="329"/>
        <v>2.323918111</v>
      </c>
      <c r="R391" s="43">
        <f t="shared" si="329"/>
        <v>2.22708819</v>
      </c>
      <c r="S391" s="43">
        <f t="shared" si="329"/>
        <v>2.143572383</v>
      </c>
      <c r="T391" s="43">
        <f t="shared" si="329"/>
        <v>2.063188418</v>
      </c>
      <c r="U391" s="43">
        <f t="shared" si="329"/>
        <v>1.985818853</v>
      </c>
      <c r="V391" s="43">
        <f t="shared" si="329"/>
        <v>1.911350646</v>
      </c>
      <c r="W391" s="43">
        <f t="shared" si="329"/>
        <v>1.839674996</v>
      </c>
      <c r="X391" s="43">
        <f t="shared" si="329"/>
        <v>1.770687184</v>
      </c>
      <c r="Y391" s="43">
        <f t="shared" si="329"/>
        <v>1.704286415</v>
      </c>
      <c r="Z391" s="43">
        <f t="shared" si="329"/>
        <v>1.640375674</v>
      </c>
      <c r="AA391" s="43">
        <f t="shared" si="329"/>
        <v>1.578861586</v>
      </c>
      <c r="AB391" s="43">
        <f t="shared" si="329"/>
        <v>1.519654277</v>
      </c>
      <c r="AC391" s="43">
        <f t="shared" si="329"/>
        <v>1.462667241</v>
      </c>
      <c r="AD391" s="43">
        <f t="shared" si="329"/>
        <v>1.40781722</v>
      </c>
      <c r="AE391" s="43">
        <f t="shared" si="329"/>
        <v>1.360889979</v>
      </c>
      <c r="AF391" s="43">
        <f t="shared" si="329"/>
        <v>1.31552698</v>
      </c>
      <c r="AG391" s="43">
        <f t="shared" si="329"/>
        <v>1.271676081</v>
      </c>
      <c r="AH391" s="43">
        <f t="shared" si="329"/>
        <v>1.229286878</v>
      </c>
      <c r="AI391" s="43">
        <f t="shared" si="329"/>
        <v>1.188310649</v>
      </c>
      <c r="AJ391" s="43">
        <f t="shared" si="329"/>
        <v>1.148700294</v>
      </c>
      <c r="AK391" s="43">
        <f t="shared" si="329"/>
        <v>1.110410284</v>
      </c>
      <c r="AL391" s="43">
        <f t="shared" si="329"/>
        <v>1.073396608</v>
      </c>
      <c r="AM391" s="43">
        <f t="shared" si="329"/>
        <v>1.037616721</v>
      </c>
      <c r="AN391" s="43">
        <f t="shared" si="329"/>
        <v>1.003029497</v>
      </c>
      <c r="AO391" s="43">
        <f t="shared" si="329"/>
        <v>0.9695951803</v>
      </c>
      <c r="AP391" s="43">
        <f t="shared" si="329"/>
        <v>0.9372753409</v>
      </c>
      <c r="AQ391" s="43">
        <f t="shared" si="329"/>
        <v>0.9099381435</v>
      </c>
      <c r="AR391" s="43">
        <f t="shared" si="329"/>
        <v>0.883398281</v>
      </c>
      <c r="AS391" s="43">
        <f t="shared" si="329"/>
        <v>0.8576324978</v>
      </c>
      <c r="AT391" s="43">
        <f t="shared" si="329"/>
        <v>0.8326182166</v>
      </c>
      <c r="AU391" s="43">
        <f t="shared" si="329"/>
        <v>0.8083335186</v>
      </c>
      <c r="AV391" s="43">
        <f t="shared" si="329"/>
        <v>0.7847571243</v>
      </c>
      <c r="AW391" s="43">
        <f t="shared" si="329"/>
        <v>0.7618683748</v>
      </c>
      <c r="AX391" s="43">
        <f t="shared" si="329"/>
        <v>0.7396472139</v>
      </c>
      <c r="AY391" s="43">
        <f t="shared" si="329"/>
        <v>0.7180741702</v>
      </c>
      <c r="AZ391" s="43">
        <f t="shared" si="329"/>
        <v>0.6971303402</v>
      </c>
      <c r="BA391" s="43">
        <f t="shared" si="329"/>
        <v>0.6767973719</v>
      </c>
      <c r="BB391" s="43">
        <f t="shared" si="329"/>
        <v>0.6570574486</v>
      </c>
      <c r="BC391" s="43">
        <f t="shared" si="329"/>
        <v>0.6406310124</v>
      </c>
      <c r="BD391" s="43">
        <f t="shared" si="329"/>
        <v>0.6246152371</v>
      </c>
      <c r="BE391" s="43">
        <f t="shared" si="329"/>
        <v>0.6089998561</v>
      </c>
      <c r="BF391" s="43">
        <f t="shared" si="329"/>
        <v>0.5937748597</v>
      </c>
      <c r="BG391" s="43">
        <f t="shared" si="329"/>
        <v>0.5789304883</v>
      </c>
      <c r="BH391" s="43">
        <f t="shared" si="329"/>
        <v>0.564457226</v>
      </c>
      <c r="BI391" s="43">
        <f t="shared" si="329"/>
        <v>0.5503457954</v>
      </c>
      <c r="BJ391" s="43">
        <f t="shared" si="329"/>
        <v>0.5365871505</v>
      </c>
      <c r="BK391" s="43">
        <f t="shared" si="329"/>
        <v>0.5231724717</v>
      </c>
      <c r="BL391" s="43">
        <f t="shared" si="329"/>
        <v>0.51009316</v>
      </c>
      <c r="BM391" s="43">
        <f t="shared" si="329"/>
        <v>0.497340831</v>
      </c>
      <c r="BN391" s="43">
        <f t="shared" si="329"/>
        <v>0.4849073102</v>
      </c>
      <c r="BO391" s="43"/>
      <c r="BP391" s="43"/>
      <c r="BQ391" s="43"/>
      <c r="BR391" s="43"/>
    </row>
    <row r="392" ht="14.25" customHeight="1">
      <c r="E392" s="50">
        <f t="shared" si="326"/>
        <v>6</v>
      </c>
      <c r="F392" s="50"/>
      <c r="G392" s="43"/>
      <c r="H392" s="43"/>
      <c r="I392" s="43"/>
      <c r="J392" s="43"/>
      <c r="K392" s="43"/>
      <c r="L392" s="43">
        <f>+L$242*L$385</f>
        <v>3</v>
      </c>
      <c r="M392" s="43">
        <f t="shared" ref="M392:BN392" si="330">+L392*(1-M$386)</f>
        <v>2.875</v>
      </c>
      <c r="N392" s="43">
        <f t="shared" si="330"/>
        <v>2.755208333</v>
      </c>
      <c r="O392" s="43">
        <f t="shared" si="330"/>
        <v>2.640407986</v>
      </c>
      <c r="P392" s="43">
        <f t="shared" si="330"/>
        <v>2.530390987</v>
      </c>
      <c r="Q392" s="43">
        <f t="shared" si="330"/>
        <v>2.424958029</v>
      </c>
      <c r="R392" s="43">
        <f t="shared" si="330"/>
        <v>2.323918111</v>
      </c>
      <c r="S392" s="43">
        <f t="shared" si="330"/>
        <v>2.236771182</v>
      </c>
      <c r="T392" s="43">
        <f t="shared" si="330"/>
        <v>2.152892263</v>
      </c>
      <c r="U392" s="43">
        <f t="shared" si="330"/>
        <v>2.072158803</v>
      </c>
      <c r="V392" s="43">
        <f t="shared" si="330"/>
        <v>1.994452848</v>
      </c>
      <c r="W392" s="43">
        <f t="shared" si="330"/>
        <v>1.919660866</v>
      </c>
      <c r="X392" s="43">
        <f t="shared" si="330"/>
        <v>1.847673583</v>
      </c>
      <c r="Y392" s="43">
        <f t="shared" si="330"/>
        <v>1.778385824</v>
      </c>
      <c r="Z392" s="43">
        <f t="shared" si="330"/>
        <v>1.711696356</v>
      </c>
      <c r="AA392" s="43">
        <f t="shared" si="330"/>
        <v>1.647507742</v>
      </c>
      <c r="AB392" s="43">
        <f t="shared" si="330"/>
        <v>1.585726202</v>
      </c>
      <c r="AC392" s="43">
        <f t="shared" si="330"/>
        <v>1.526261469</v>
      </c>
      <c r="AD392" s="43">
        <f t="shared" si="330"/>
        <v>1.469026664</v>
      </c>
      <c r="AE392" s="43">
        <f t="shared" si="330"/>
        <v>1.420059109</v>
      </c>
      <c r="AF392" s="43">
        <f t="shared" si="330"/>
        <v>1.372723805</v>
      </c>
      <c r="AG392" s="43">
        <f t="shared" si="330"/>
        <v>1.326966345</v>
      </c>
      <c r="AH392" s="43">
        <f t="shared" si="330"/>
        <v>1.282734133</v>
      </c>
      <c r="AI392" s="43">
        <f t="shared" si="330"/>
        <v>1.239976329</v>
      </c>
      <c r="AJ392" s="43">
        <f t="shared" si="330"/>
        <v>1.198643785</v>
      </c>
      <c r="AK392" s="43">
        <f t="shared" si="330"/>
        <v>1.158688992</v>
      </c>
      <c r="AL392" s="43">
        <f t="shared" si="330"/>
        <v>1.120066025</v>
      </c>
      <c r="AM392" s="43">
        <f t="shared" si="330"/>
        <v>1.082730491</v>
      </c>
      <c r="AN392" s="43">
        <f t="shared" si="330"/>
        <v>1.046639475</v>
      </c>
      <c r="AO392" s="43">
        <f t="shared" si="330"/>
        <v>1.011751492</v>
      </c>
      <c r="AP392" s="43">
        <f t="shared" si="330"/>
        <v>0.9780264427</v>
      </c>
      <c r="AQ392" s="43">
        <f t="shared" si="330"/>
        <v>0.9495006714</v>
      </c>
      <c r="AR392" s="43">
        <f t="shared" si="330"/>
        <v>0.9218069019</v>
      </c>
      <c r="AS392" s="43">
        <f t="shared" si="330"/>
        <v>0.8949208672</v>
      </c>
      <c r="AT392" s="43">
        <f t="shared" si="330"/>
        <v>0.8688190086</v>
      </c>
      <c r="AU392" s="43">
        <f t="shared" si="330"/>
        <v>0.8434784542</v>
      </c>
      <c r="AV392" s="43">
        <f t="shared" si="330"/>
        <v>0.8188769993</v>
      </c>
      <c r="AW392" s="43">
        <f t="shared" si="330"/>
        <v>0.7949930868</v>
      </c>
      <c r="AX392" s="43">
        <f t="shared" si="330"/>
        <v>0.7718057884</v>
      </c>
      <c r="AY392" s="43">
        <f t="shared" si="330"/>
        <v>0.7492947863</v>
      </c>
      <c r="AZ392" s="43">
        <f t="shared" si="330"/>
        <v>0.727440355</v>
      </c>
      <c r="BA392" s="43">
        <f t="shared" si="330"/>
        <v>0.7062233446</v>
      </c>
      <c r="BB392" s="43">
        <f t="shared" si="330"/>
        <v>0.6856251638</v>
      </c>
      <c r="BC392" s="43">
        <f t="shared" si="330"/>
        <v>0.6684845347</v>
      </c>
      <c r="BD392" s="43">
        <f t="shared" si="330"/>
        <v>0.6517724213</v>
      </c>
      <c r="BE392" s="43">
        <f t="shared" si="330"/>
        <v>0.6354781108</v>
      </c>
      <c r="BF392" s="43">
        <f t="shared" si="330"/>
        <v>0.619591158</v>
      </c>
      <c r="BG392" s="43">
        <f t="shared" si="330"/>
        <v>0.604101379</v>
      </c>
      <c r="BH392" s="43">
        <f t="shared" si="330"/>
        <v>0.5889988446</v>
      </c>
      <c r="BI392" s="43">
        <f t="shared" si="330"/>
        <v>0.5742738735</v>
      </c>
      <c r="BJ392" s="43">
        <f t="shared" si="330"/>
        <v>0.5599170266</v>
      </c>
      <c r="BK392" s="43">
        <f t="shared" si="330"/>
        <v>0.545919101</v>
      </c>
      <c r="BL392" s="43">
        <f t="shared" si="330"/>
        <v>0.5322711234</v>
      </c>
      <c r="BM392" s="43">
        <f t="shared" si="330"/>
        <v>0.5189643453</v>
      </c>
      <c r="BN392" s="43">
        <f t="shared" si="330"/>
        <v>0.5059902367</v>
      </c>
      <c r="BO392" s="43"/>
      <c r="BP392" s="43"/>
      <c r="BQ392" s="43"/>
      <c r="BR392" s="43"/>
      <c r="BS392" s="43"/>
    </row>
    <row r="393" ht="14.25" customHeight="1">
      <c r="E393" s="50">
        <f t="shared" si="326"/>
        <v>7</v>
      </c>
      <c r="F393" s="50"/>
      <c r="G393" s="43"/>
      <c r="H393" s="43"/>
      <c r="I393" s="43"/>
      <c r="J393" s="43"/>
      <c r="K393" s="43"/>
      <c r="L393" s="43"/>
      <c r="M393" s="43">
        <f>+M$242*M$385</f>
        <v>3</v>
      </c>
      <c r="N393" s="43">
        <f t="shared" ref="N393:BN393" si="331">+M393*(1-N$386)</f>
        <v>2.875</v>
      </c>
      <c r="O393" s="43">
        <f t="shared" si="331"/>
        <v>2.755208333</v>
      </c>
      <c r="P393" s="43">
        <f t="shared" si="331"/>
        <v>2.640407986</v>
      </c>
      <c r="Q393" s="43">
        <f t="shared" si="331"/>
        <v>2.530390987</v>
      </c>
      <c r="R393" s="43">
        <f t="shared" si="331"/>
        <v>2.424958029</v>
      </c>
      <c r="S393" s="43">
        <f t="shared" si="331"/>
        <v>2.334022103</v>
      </c>
      <c r="T393" s="43">
        <f t="shared" si="331"/>
        <v>2.246496274</v>
      </c>
      <c r="U393" s="43">
        <f t="shared" si="331"/>
        <v>2.162252664</v>
      </c>
      <c r="V393" s="43">
        <f t="shared" si="331"/>
        <v>2.081168189</v>
      </c>
      <c r="W393" s="43">
        <f t="shared" si="331"/>
        <v>2.003124382</v>
      </c>
      <c r="X393" s="43">
        <f t="shared" si="331"/>
        <v>1.928007217</v>
      </c>
      <c r="Y393" s="43">
        <f t="shared" si="331"/>
        <v>1.855706947</v>
      </c>
      <c r="Z393" s="43">
        <f t="shared" si="331"/>
        <v>1.786117936</v>
      </c>
      <c r="AA393" s="43">
        <f t="shared" si="331"/>
        <v>1.719138514</v>
      </c>
      <c r="AB393" s="43">
        <f t="shared" si="331"/>
        <v>1.654670819</v>
      </c>
      <c r="AC393" s="43">
        <f t="shared" si="331"/>
        <v>1.592620664</v>
      </c>
      <c r="AD393" s="43">
        <f t="shared" si="331"/>
        <v>1.532897389</v>
      </c>
      <c r="AE393" s="43">
        <f t="shared" si="331"/>
        <v>1.481800809</v>
      </c>
      <c r="AF393" s="43">
        <f t="shared" si="331"/>
        <v>1.432407449</v>
      </c>
      <c r="AG393" s="43">
        <f t="shared" si="331"/>
        <v>1.384660534</v>
      </c>
      <c r="AH393" s="43">
        <f t="shared" si="331"/>
        <v>1.338505183</v>
      </c>
      <c r="AI393" s="43">
        <f t="shared" si="331"/>
        <v>1.293888343</v>
      </c>
      <c r="AJ393" s="43">
        <f t="shared" si="331"/>
        <v>1.250758732</v>
      </c>
      <c r="AK393" s="43">
        <f t="shared" si="331"/>
        <v>1.209066774</v>
      </c>
      <c r="AL393" s="43">
        <f t="shared" si="331"/>
        <v>1.168764548</v>
      </c>
      <c r="AM393" s="43">
        <f t="shared" si="331"/>
        <v>1.12980573</v>
      </c>
      <c r="AN393" s="43">
        <f t="shared" si="331"/>
        <v>1.092145539</v>
      </c>
      <c r="AO393" s="43">
        <f t="shared" si="331"/>
        <v>1.055740688</v>
      </c>
      <c r="AP393" s="43">
        <f t="shared" si="331"/>
        <v>1.020549332</v>
      </c>
      <c r="AQ393" s="43">
        <f t="shared" si="331"/>
        <v>0.9907833093</v>
      </c>
      <c r="AR393" s="43">
        <f t="shared" si="331"/>
        <v>0.9618854628</v>
      </c>
      <c r="AS393" s="43">
        <f t="shared" si="331"/>
        <v>0.9338304701</v>
      </c>
      <c r="AT393" s="43">
        <f t="shared" si="331"/>
        <v>0.9065937481</v>
      </c>
      <c r="AU393" s="43">
        <f t="shared" si="331"/>
        <v>0.8801514304</v>
      </c>
      <c r="AV393" s="43">
        <f t="shared" si="331"/>
        <v>0.8544803471</v>
      </c>
      <c r="AW393" s="43">
        <f t="shared" si="331"/>
        <v>0.8295580036</v>
      </c>
      <c r="AX393" s="43">
        <f t="shared" si="331"/>
        <v>0.8053625618</v>
      </c>
      <c r="AY393" s="43">
        <f t="shared" si="331"/>
        <v>0.7818728204</v>
      </c>
      <c r="AZ393" s="43">
        <f t="shared" si="331"/>
        <v>0.7590681965</v>
      </c>
      <c r="BA393" s="43">
        <f t="shared" si="331"/>
        <v>0.7369287075</v>
      </c>
      <c r="BB393" s="43">
        <f t="shared" si="331"/>
        <v>0.7154349535</v>
      </c>
      <c r="BC393" s="43">
        <f t="shared" si="331"/>
        <v>0.6975490796</v>
      </c>
      <c r="BD393" s="43">
        <f t="shared" si="331"/>
        <v>0.6801103527</v>
      </c>
      <c r="BE393" s="43">
        <f t="shared" si="331"/>
        <v>0.6631075938</v>
      </c>
      <c r="BF393" s="43">
        <f t="shared" si="331"/>
        <v>0.646529904</v>
      </c>
      <c r="BG393" s="43">
        <f t="shared" si="331"/>
        <v>0.6303666564</v>
      </c>
      <c r="BH393" s="43">
        <f t="shared" si="331"/>
        <v>0.61460749</v>
      </c>
      <c r="BI393" s="43">
        <f t="shared" si="331"/>
        <v>0.5992423027</v>
      </c>
      <c r="BJ393" s="43">
        <f t="shared" si="331"/>
        <v>0.5842612452</v>
      </c>
      <c r="BK393" s="43">
        <f t="shared" si="331"/>
        <v>0.569654714</v>
      </c>
      <c r="BL393" s="43">
        <f t="shared" si="331"/>
        <v>0.5554133462</v>
      </c>
      <c r="BM393" s="43">
        <f t="shared" si="331"/>
        <v>0.5415280125</v>
      </c>
      <c r="BN393" s="43">
        <f t="shared" si="331"/>
        <v>0.5279898122</v>
      </c>
      <c r="BO393" s="43"/>
      <c r="BP393" s="43"/>
      <c r="BQ393" s="43"/>
      <c r="BR393" s="43"/>
      <c r="BS393" s="43"/>
      <c r="BT393" s="43"/>
    </row>
    <row r="394" ht="14.25" customHeight="1">
      <c r="E394" s="50">
        <f t="shared" si="326"/>
        <v>8</v>
      </c>
      <c r="F394" s="50"/>
      <c r="G394" s="43"/>
      <c r="H394" s="43"/>
      <c r="I394" s="43"/>
      <c r="J394" s="43"/>
      <c r="K394" s="43"/>
      <c r="L394" s="43"/>
      <c r="M394" s="43"/>
      <c r="N394" s="43">
        <f>+N$242*N$385</f>
        <v>4.5</v>
      </c>
      <c r="O394" s="43">
        <f t="shared" ref="O394:BN394" si="332">+N394*(1-O$386)</f>
        <v>4.3125</v>
      </c>
      <c r="P394" s="43">
        <f t="shared" si="332"/>
        <v>4.1328125</v>
      </c>
      <c r="Q394" s="43">
        <f t="shared" si="332"/>
        <v>3.960611979</v>
      </c>
      <c r="R394" s="43">
        <f t="shared" si="332"/>
        <v>3.79558648</v>
      </c>
      <c r="S394" s="43">
        <f t="shared" si="332"/>
        <v>3.653251987</v>
      </c>
      <c r="T394" s="43">
        <f t="shared" si="332"/>
        <v>3.516255038</v>
      </c>
      <c r="U394" s="43">
        <f t="shared" si="332"/>
        <v>3.384395474</v>
      </c>
      <c r="V394" s="43">
        <f t="shared" si="332"/>
        <v>3.257480643</v>
      </c>
      <c r="W394" s="43">
        <f t="shared" si="332"/>
        <v>3.135325119</v>
      </c>
      <c r="X394" s="43">
        <f t="shared" si="332"/>
        <v>3.017750427</v>
      </c>
      <c r="Y394" s="43">
        <f t="shared" si="332"/>
        <v>2.904584786</v>
      </c>
      <c r="Z394" s="43">
        <f t="shared" si="332"/>
        <v>2.795662857</v>
      </c>
      <c r="AA394" s="43">
        <f t="shared" si="332"/>
        <v>2.6908255</v>
      </c>
      <c r="AB394" s="43">
        <f t="shared" si="332"/>
        <v>2.589919543</v>
      </c>
      <c r="AC394" s="43">
        <f t="shared" si="332"/>
        <v>2.492797561</v>
      </c>
      <c r="AD394" s="43">
        <f t="shared" si="332"/>
        <v>2.399317652</v>
      </c>
      <c r="AE394" s="43">
        <f t="shared" si="332"/>
        <v>2.319340397</v>
      </c>
      <c r="AF394" s="43">
        <f t="shared" si="332"/>
        <v>2.24202905</v>
      </c>
      <c r="AG394" s="43">
        <f t="shared" si="332"/>
        <v>2.167294749</v>
      </c>
      <c r="AH394" s="43">
        <f t="shared" si="332"/>
        <v>2.09505159</v>
      </c>
      <c r="AI394" s="43">
        <f t="shared" si="332"/>
        <v>2.025216537</v>
      </c>
      <c r="AJ394" s="43">
        <f t="shared" si="332"/>
        <v>1.957709319</v>
      </c>
      <c r="AK394" s="43">
        <f t="shared" si="332"/>
        <v>1.892452342</v>
      </c>
      <c r="AL394" s="43">
        <f t="shared" si="332"/>
        <v>1.829370597</v>
      </c>
      <c r="AM394" s="43">
        <f t="shared" si="332"/>
        <v>1.768391577</v>
      </c>
      <c r="AN394" s="43">
        <f t="shared" si="332"/>
        <v>1.709445192</v>
      </c>
      <c r="AO394" s="43">
        <f t="shared" si="332"/>
        <v>1.652463685</v>
      </c>
      <c r="AP394" s="43">
        <f t="shared" si="332"/>
        <v>1.597381562</v>
      </c>
      <c r="AQ394" s="43">
        <f t="shared" si="332"/>
        <v>1.550791267</v>
      </c>
      <c r="AR394" s="43">
        <f t="shared" si="332"/>
        <v>1.505559855</v>
      </c>
      <c r="AS394" s="43">
        <f t="shared" si="332"/>
        <v>1.461647692</v>
      </c>
      <c r="AT394" s="43">
        <f t="shared" si="332"/>
        <v>1.419016301</v>
      </c>
      <c r="AU394" s="43">
        <f t="shared" si="332"/>
        <v>1.377628326</v>
      </c>
      <c r="AV394" s="43">
        <f t="shared" si="332"/>
        <v>1.3374475</v>
      </c>
      <c r="AW394" s="43">
        <f t="shared" si="332"/>
        <v>1.298438614</v>
      </c>
      <c r="AX394" s="43">
        <f t="shared" si="332"/>
        <v>1.260567488</v>
      </c>
      <c r="AY394" s="43">
        <f t="shared" si="332"/>
        <v>1.223800936</v>
      </c>
      <c r="AZ394" s="43">
        <f t="shared" si="332"/>
        <v>1.188106742</v>
      </c>
      <c r="BA394" s="43">
        <f t="shared" si="332"/>
        <v>1.153453629</v>
      </c>
      <c r="BB394" s="43">
        <f t="shared" si="332"/>
        <v>1.119811232</v>
      </c>
      <c r="BC394" s="43">
        <f t="shared" si="332"/>
        <v>1.091815951</v>
      </c>
      <c r="BD394" s="43">
        <f t="shared" si="332"/>
        <v>1.064520552</v>
      </c>
      <c r="BE394" s="43">
        <f t="shared" si="332"/>
        <v>1.037907538</v>
      </c>
      <c r="BF394" s="43">
        <f t="shared" si="332"/>
        <v>1.01195985</v>
      </c>
      <c r="BG394" s="43">
        <f t="shared" si="332"/>
        <v>0.9866608535</v>
      </c>
      <c r="BH394" s="43">
        <f t="shared" si="332"/>
        <v>0.9619943321</v>
      </c>
      <c r="BI394" s="43">
        <f t="shared" si="332"/>
        <v>0.9379444738</v>
      </c>
      <c r="BJ394" s="43">
        <f t="shared" si="332"/>
        <v>0.914495862</v>
      </c>
      <c r="BK394" s="43">
        <f t="shared" si="332"/>
        <v>0.8916334654</v>
      </c>
      <c r="BL394" s="43">
        <f t="shared" si="332"/>
        <v>0.8693426288</v>
      </c>
      <c r="BM394" s="43">
        <f t="shared" si="332"/>
        <v>0.8476090631</v>
      </c>
      <c r="BN394" s="43">
        <f t="shared" si="332"/>
        <v>0.8264188365</v>
      </c>
      <c r="BO394" s="43"/>
      <c r="BP394" s="43"/>
      <c r="BQ394" s="43"/>
      <c r="BR394" s="43"/>
      <c r="BS394" s="43"/>
      <c r="BT394" s="43"/>
      <c r="BU394" s="43"/>
    </row>
    <row r="395" ht="14.25" customHeight="1">
      <c r="E395" s="50">
        <f t="shared" si="326"/>
        <v>9</v>
      </c>
      <c r="F395" s="50"/>
      <c r="G395" s="43"/>
      <c r="H395" s="43"/>
      <c r="I395" s="43"/>
      <c r="J395" s="43"/>
      <c r="K395" s="43"/>
      <c r="L395" s="43"/>
      <c r="M395" s="43"/>
      <c r="N395" s="43"/>
      <c r="O395" s="43">
        <f>+O$242*O$385</f>
        <v>4.5</v>
      </c>
      <c r="P395" s="43">
        <f t="shared" ref="P395:BN395" si="333">+O395*(1-P$386)</f>
        <v>4.3125</v>
      </c>
      <c r="Q395" s="43">
        <f t="shared" si="333"/>
        <v>4.1328125</v>
      </c>
      <c r="R395" s="43">
        <f t="shared" si="333"/>
        <v>3.960611979</v>
      </c>
      <c r="S395" s="43">
        <f t="shared" si="333"/>
        <v>3.81208903</v>
      </c>
      <c r="T395" s="43">
        <f t="shared" si="333"/>
        <v>3.669135691</v>
      </c>
      <c r="U395" s="43">
        <f t="shared" si="333"/>
        <v>3.531543103</v>
      </c>
      <c r="V395" s="43">
        <f t="shared" si="333"/>
        <v>3.399110237</v>
      </c>
      <c r="W395" s="43">
        <f t="shared" si="333"/>
        <v>3.271643603</v>
      </c>
      <c r="X395" s="43">
        <f t="shared" si="333"/>
        <v>3.148956968</v>
      </c>
      <c r="Y395" s="43">
        <f t="shared" si="333"/>
        <v>3.030871081</v>
      </c>
      <c r="Z395" s="43">
        <f t="shared" si="333"/>
        <v>2.917213416</v>
      </c>
      <c r="AA395" s="43">
        <f t="shared" si="333"/>
        <v>2.807817913</v>
      </c>
      <c r="AB395" s="43">
        <f t="shared" si="333"/>
        <v>2.702524741</v>
      </c>
      <c r="AC395" s="43">
        <f t="shared" si="333"/>
        <v>2.601180063</v>
      </c>
      <c r="AD395" s="43">
        <f t="shared" si="333"/>
        <v>2.503635811</v>
      </c>
      <c r="AE395" s="43">
        <f t="shared" si="333"/>
        <v>2.420181284</v>
      </c>
      <c r="AF395" s="43">
        <f t="shared" si="333"/>
        <v>2.339508574</v>
      </c>
      <c r="AG395" s="43">
        <f t="shared" si="333"/>
        <v>2.261524955</v>
      </c>
      <c r="AH395" s="43">
        <f t="shared" si="333"/>
        <v>2.18614079</v>
      </c>
      <c r="AI395" s="43">
        <f t="shared" si="333"/>
        <v>2.11326943</v>
      </c>
      <c r="AJ395" s="43">
        <f t="shared" si="333"/>
        <v>2.042827116</v>
      </c>
      <c r="AK395" s="43">
        <f t="shared" si="333"/>
        <v>1.974732879</v>
      </c>
      <c r="AL395" s="43">
        <f t="shared" si="333"/>
        <v>1.908908449</v>
      </c>
      <c r="AM395" s="43">
        <f t="shared" si="333"/>
        <v>1.845278168</v>
      </c>
      <c r="AN395" s="43">
        <f t="shared" si="333"/>
        <v>1.783768896</v>
      </c>
      <c r="AO395" s="43">
        <f t="shared" si="333"/>
        <v>1.724309932</v>
      </c>
      <c r="AP395" s="43">
        <f t="shared" si="333"/>
        <v>1.666832935</v>
      </c>
      <c r="AQ395" s="43">
        <f t="shared" si="333"/>
        <v>1.618216974</v>
      </c>
      <c r="AR395" s="43">
        <f t="shared" si="333"/>
        <v>1.571018979</v>
      </c>
      <c r="AS395" s="43">
        <f t="shared" si="333"/>
        <v>1.525197592</v>
      </c>
      <c r="AT395" s="43">
        <f t="shared" si="333"/>
        <v>1.480712662</v>
      </c>
      <c r="AU395" s="43">
        <f t="shared" si="333"/>
        <v>1.43752521</v>
      </c>
      <c r="AV395" s="43">
        <f t="shared" si="333"/>
        <v>1.395597391</v>
      </c>
      <c r="AW395" s="43">
        <f t="shared" si="333"/>
        <v>1.354892467</v>
      </c>
      <c r="AX395" s="43">
        <f t="shared" si="333"/>
        <v>1.31537477</v>
      </c>
      <c r="AY395" s="43">
        <f t="shared" si="333"/>
        <v>1.277009673</v>
      </c>
      <c r="AZ395" s="43">
        <f t="shared" si="333"/>
        <v>1.239763557</v>
      </c>
      <c r="BA395" s="43">
        <f t="shared" si="333"/>
        <v>1.203603787</v>
      </c>
      <c r="BB395" s="43">
        <f t="shared" si="333"/>
        <v>1.168498676</v>
      </c>
      <c r="BC395" s="43">
        <f t="shared" si="333"/>
        <v>1.139286209</v>
      </c>
      <c r="BD395" s="43">
        <f t="shared" si="333"/>
        <v>1.110804054</v>
      </c>
      <c r="BE395" s="43">
        <f t="shared" si="333"/>
        <v>1.083033953</v>
      </c>
      <c r="BF395" s="43">
        <f t="shared" si="333"/>
        <v>1.055958104</v>
      </c>
      <c r="BG395" s="43">
        <f t="shared" si="333"/>
        <v>1.029559151</v>
      </c>
      <c r="BH395" s="43">
        <f t="shared" si="333"/>
        <v>1.003820173</v>
      </c>
      <c r="BI395" s="43">
        <f t="shared" si="333"/>
        <v>0.9787246684</v>
      </c>
      <c r="BJ395" s="43">
        <f t="shared" si="333"/>
        <v>0.9542565517</v>
      </c>
      <c r="BK395" s="43">
        <f t="shared" si="333"/>
        <v>0.9304001379</v>
      </c>
      <c r="BL395" s="43">
        <f t="shared" si="333"/>
        <v>0.9071401344</v>
      </c>
      <c r="BM395" s="43">
        <f t="shared" si="333"/>
        <v>0.8844616311</v>
      </c>
      <c r="BN395" s="43">
        <f t="shared" si="333"/>
        <v>0.8623500903</v>
      </c>
      <c r="BO395" s="43"/>
      <c r="BP395" s="43"/>
      <c r="BQ395" s="43"/>
      <c r="BR395" s="43"/>
      <c r="BS395" s="43"/>
      <c r="BT395" s="43"/>
      <c r="BU395" s="43"/>
      <c r="BV395" s="43"/>
    </row>
    <row r="396" ht="14.25" customHeight="1">
      <c r="E396" s="50">
        <f t="shared" si="326"/>
        <v>10</v>
      </c>
      <c r="F396" s="50"/>
      <c r="G396" s="43"/>
      <c r="H396" s="43"/>
      <c r="I396" s="43"/>
      <c r="J396" s="43"/>
      <c r="K396" s="43"/>
      <c r="L396" s="43"/>
      <c r="M396" s="43"/>
      <c r="N396" s="43"/>
      <c r="O396" s="43"/>
      <c r="P396" s="43">
        <f>+P$242*P$385</f>
        <v>4.5</v>
      </c>
      <c r="Q396" s="43">
        <f t="shared" ref="Q396:BN396" si="334">+P396*(1-Q$386)</f>
        <v>4.3125</v>
      </c>
      <c r="R396" s="43">
        <f t="shared" si="334"/>
        <v>4.1328125</v>
      </c>
      <c r="S396" s="43">
        <f t="shared" si="334"/>
        <v>3.977832031</v>
      </c>
      <c r="T396" s="43">
        <f t="shared" si="334"/>
        <v>3.82866333</v>
      </c>
      <c r="U396" s="43">
        <f t="shared" si="334"/>
        <v>3.685088455</v>
      </c>
      <c r="V396" s="43">
        <f t="shared" si="334"/>
        <v>3.546897638</v>
      </c>
      <c r="W396" s="43">
        <f t="shared" si="334"/>
        <v>3.413888977</v>
      </c>
      <c r="X396" s="43">
        <f t="shared" si="334"/>
        <v>3.28586814</v>
      </c>
      <c r="Y396" s="43">
        <f t="shared" si="334"/>
        <v>3.162648085</v>
      </c>
      <c r="Z396" s="43">
        <f t="shared" si="334"/>
        <v>3.044048782</v>
      </c>
      <c r="AA396" s="43">
        <f t="shared" si="334"/>
        <v>2.929896952</v>
      </c>
      <c r="AB396" s="43">
        <f t="shared" si="334"/>
        <v>2.820025817</v>
      </c>
      <c r="AC396" s="43">
        <f t="shared" si="334"/>
        <v>2.714274848</v>
      </c>
      <c r="AD396" s="43">
        <f t="shared" si="334"/>
        <v>2.612489542</v>
      </c>
      <c r="AE396" s="43">
        <f t="shared" si="334"/>
        <v>2.525406557</v>
      </c>
      <c r="AF396" s="43">
        <f t="shared" si="334"/>
        <v>2.441226338</v>
      </c>
      <c r="AG396" s="43">
        <f t="shared" si="334"/>
        <v>2.359852127</v>
      </c>
      <c r="AH396" s="43">
        <f t="shared" si="334"/>
        <v>2.28119039</v>
      </c>
      <c r="AI396" s="43">
        <f t="shared" si="334"/>
        <v>2.20515071</v>
      </c>
      <c r="AJ396" s="43">
        <f t="shared" si="334"/>
        <v>2.131645686</v>
      </c>
      <c r="AK396" s="43">
        <f t="shared" si="334"/>
        <v>2.06059083</v>
      </c>
      <c r="AL396" s="43">
        <f t="shared" si="334"/>
        <v>1.991904469</v>
      </c>
      <c r="AM396" s="43">
        <f t="shared" si="334"/>
        <v>1.925507653</v>
      </c>
      <c r="AN396" s="43">
        <f t="shared" si="334"/>
        <v>1.861324065</v>
      </c>
      <c r="AO396" s="43">
        <f t="shared" si="334"/>
        <v>1.799279929</v>
      </c>
      <c r="AP396" s="43">
        <f t="shared" si="334"/>
        <v>1.739303932</v>
      </c>
      <c r="AQ396" s="43">
        <f t="shared" si="334"/>
        <v>1.688574234</v>
      </c>
      <c r="AR396" s="43">
        <f t="shared" si="334"/>
        <v>1.639324152</v>
      </c>
      <c r="AS396" s="43">
        <f t="shared" si="334"/>
        <v>1.591510531</v>
      </c>
      <c r="AT396" s="43">
        <f t="shared" si="334"/>
        <v>1.545091474</v>
      </c>
      <c r="AU396" s="43">
        <f t="shared" si="334"/>
        <v>1.500026306</v>
      </c>
      <c r="AV396" s="43">
        <f t="shared" si="334"/>
        <v>1.456275538</v>
      </c>
      <c r="AW396" s="43">
        <f t="shared" si="334"/>
        <v>1.413800835</v>
      </c>
      <c r="AX396" s="43">
        <f t="shared" si="334"/>
        <v>1.372564978</v>
      </c>
      <c r="AY396" s="43">
        <f t="shared" si="334"/>
        <v>1.332531832</v>
      </c>
      <c r="AZ396" s="43">
        <f t="shared" si="334"/>
        <v>1.293666321</v>
      </c>
      <c r="BA396" s="43">
        <f t="shared" si="334"/>
        <v>1.255934386</v>
      </c>
      <c r="BB396" s="43">
        <f t="shared" si="334"/>
        <v>1.219302967</v>
      </c>
      <c r="BC396" s="43">
        <f t="shared" si="334"/>
        <v>1.188820393</v>
      </c>
      <c r="BD396" s="43">
        <f t="shared" si="334"/>
        <v>1.159099883</v>
      </c>
      <c r="BE396" s="43">
        <f t="shared" si="334"/>
        <v>1.130122386</v>
      </c>
      <c r="BF396" s="43">
        <f t="shared" si="334"/>
        <v>1.101869326</v>
      </c>
      <c r="BG396" s="43">
        <f t="shared" si="334"/>
        <v>1.074322593</v>
      </c>
      <c r="BH396" s="43">
        <f t="shared" si="334"/>
        <v>1.047464528</v>
      </c>
      <c r="BI396" s="43">
        <f t="shared" si="334"/>
        <v>1.021277915</v>
      </c>
      <c r="BJ396" s="43">
        <f t="shared" si="334"/>
        <v>0.9957459669</v>
      </c>
      <c r="BK396" s="43">
        <f t="shared" si="334"/>
        <v>0.9708523178</v>
      </c>
      <c r="BL396" s="43">
        <f t="shared" si="334"/>
        <v>0.9465810098</v>
      </c>
      <c r="BM396" s="43">
        <f t="shared" si="334"/>
        <v>0.9229164846</v>
      </c>
      <c r="BN396" s="43">
        <f t="shared" si="334"/>
        <v>0.8998435725</v>
      </c>
      <c r="BO396" s="43"/>
      <c r="BP396" s="43"/>
      <c r="BQ396" s="43"/>
      <c r="BR396" s="43"/>
      <c r="BS396" s="43"/>
      <c r="BT396" s="43"/>
      <c r="BU396" s="43"/>
      <c r="BV396" s="43"/>
      <c r="BW396" s="43"/>
    </row>
    <row r="397" ht="14.25" customHeight="1">
      <c r="E397" s="50">
        <f t="shared" si="326"/>
        <v>11</v>
      </c>
      <c r="F397" s="50"/>
      <c r="G397" s="43"/>
      <c r="H397" s="43"/>
      <c r="I397" s="43"/>
      <c r="J397" s="43"/>
      <c r="K397" s="43"/>
      <c r="L397" s="43"/>
      <c r="M397" s="43"/>
      <c r="N397" s="43"/>
      <c r="O397" s="43"/>
      <c r="P397" s="43"/>
      <c r="Q397" s="43">
        <f>+Q$242*Q$385</f>
        <v>6</v>
      </c>
      <c r="R397" s="43">
        <f t="shared" ref="R397:BN397" si="335">+Q397*(1-R$386)</f>
        <v>5.75</v>
      </c>
      <c r="S397" s="43">
        <f t="shared" si="335"/>
        <v>5.534375</v>
      </c>
      <c r="T397" s="43">
        <f t="shared" si="335"/>
        <v>5.326835938</v>
      </c>
      <c r="U397" s="43">
        <f t="shared" si="335"/>
        <v>5.12707959</v>
      </c>
      <c r="V397" s="43">
        <f t="shared" si="335"/>
        <v>4.934814105</v>
      </c>
      <c r="W397" s="43">
        <f t="shared" si="335"/>
        <v>4.749758576</v>
      </c>
      <c r="X397" s="43">
        <f t="shared" si="335"/>
        <v>4.57164263</v>
      </c>
      <c r="Y397" s="43">
        <f t="shared" si="335"/>
        <v>4.400206031</v>
      </c>
      <c r="Z397" s="43">
        <f t="shared" si="335"/>
        <v>4.235198305</v>
      </c>
      <c r="AA397" s="43">
        <f t="shared" si="335"/>
        <v>4.076378368</v>
      </c>
      <c r="AB397" s="43">
        <f t="shared" si="335"/>
        <v>3.92351418</v>
      </c>
      <c r="AC397" s="43">
        <f t="shared" si="335"/>
        <v>3.776382398</v>
      </c>
      <c r="AD397" s="43">
        <f t="shared" si="335"/>
        <v>3.634768058</v>
      </c>
      <c r="AE397" s="43">
        <f t="shared" si="335"/>
        <v>3.513609123</v>
      </c>
      <c r="AF397" s="43">
        <f t="shared" si="335"/>
        <v>3.396488819</v>
      </c>
      <c r="AG397" s="43">
        <f t="shared" si="335"/>
        <v>3.283272525</v>
      </c>
      <c r="AH397" s="43">
        <f t="shared" si="335"/>
        <v>3.173830107</v>
      </c>
      <c r="AI397" s="43">
        <f t="shared" si="335"/>
        <v>3.06803577</v>
      </c>
      <c r="AJ397" s="43">
        <f t="shared" si="335"/>
        <v>2.965767911</v>
      </c>
      <c r="AK397" s="43">
        <f t="shared" si="335"/>
        <v>2.866908981</v>
      </c>
      <c r="AL397" s="43">
        <f t="shared" si="335"/>
        <v>2.771345348</v>
      </c>
      <c r="AM397" s="43">
        <f t="shared" si="335"/>
        <v>2.67896717</v>
      </c>
      <c r="AN397" s="43">
        <f t="shared" si="335"/>
        <v>2.589668264</v>
      </c>
      <c r="AO397" s="43">
        <f t="shared" si="335"/>
        <v>2.503345989</v>
      </c>
      <c r="AP397" s="43">
        <f t="shared" si="335"/>
        <v>2.419901122</v>
      </c>
      <c r="AQ397" s="43">
        <f t="shared" si="335"/>
        <v>2.349320673</v>
      </c>
      <c r="AR397" s="43">
        <f t="shared" si="335"/>
        <v>2.28079882</v>
      </c>
      <c r="AS397" s="43">
        <f t="shared" si="335"/>
        <v>2.214275521</v>
      </c>
      <c r="AT397" s="43">
        <f t="shared" si="335"/>
        <v>2.149692485</v>
      </c>
      <c r="AU397" s="43">
        <f t="shared" si="335"/>
        <v>2.086993121</v>
      </c>
      <c r="AV397" s="43">
        <f t="shared" si="335"/>
        <v>2.026122488</v>
      </c>
      <c r="AW397" s="43">
        <f t="shared" si="335"/>
        <v>1.967027249</v>
      </c>
      <c r="AX397" s="43">
        <f t="shared" si="335"/>
        <v>1.909655621</v>
      </c>
      <c r="AY397" s="43">
        <f t="shared" si="335"/>
        <v>1.853957332</v>
      </c>
      <c r="AZ397" s="43">
        <f t="shared" si="335"/>
        <v>1.799883577</v>
      </c>
      <c r="BA397" s="43">
        <f t="shared" si="335"/>
        <v>1.747386972</v>
      </c>
      <c r="BB397" s="43">
        <f t="shared" si="335"/>
        <v>1.696421519</v>
      </c>
      <c r="BC397" s="43">
        <f t="shared" si="335"/>
        <v>1.654010981</v>
      </c>
      <c r="BD397" s="43">
        <f t="shared" si="335"/>
        <v>1.612660706</v>
      </c>
      <c r="BE397" s="43">
        <f t="shared" si="335"/>
        <v>1.572344189</v>
      </c>
      <c r="BF397" s="43">
        <f t="shared" si="335"/>
        <v>1.533035584</v>
      </c>
      <c r="BG397" s="43">
        <f t="shared" si="335"/>
        <v>1.494709694</v>
      </c>
      <c r="BH397" s="43">
        <f t="shared" si="335"/>
        <v>1.457341952</v>
      </c>
      <c r="BI397" s="43">
        <f t="shared" si="335"/>
        <v>1.420908403</v>
      </c>
      <c r="BJ397" s="43">
        <f t="shared" si="335"/>
        <v>1.385385693</v>
      </c>
      <c r="BK397" s="43">
        <f t="shared" si="335"/>
        <v>1.350751051</v>
      </c>
      <c r="BL397" s="43">
        <f t="shared" si="335"/>
        <v>1.316982275</v>
      </c>
      <c r="BM397" s="43">
        <f t="shared" si="335"/>
        <v>1.284057718</v>
      </c>
      <c r="BN397" s="43">
        <f t="shared" si="335"/>
        <v>1.251956275</v>
      </c>
      <c r="BO397" s="43"/>
      <c r="BP397" s="43"/>
      <c r="BQ397" s="43"/>
      <c r="BR397" s="43"/>
      <c r="BS397" s="43"/>
      <c r="BT397" s="43"/>
      <c r="BU397" s="43"/>
      <c r="BV397" s="43"/>
      <c r="BW397" s="43"/>
      <c r="BX397" s="43"/>
    </row>
    <row r="398" ht="14.25" customHeight="1">
      <c r="E398" s="50">
        <f t="shared" si="326"/>
        <v>12</v>
      </c>
      <c r="F398" s="50"/>
      <c r="G398" s="43"/>
      <c r="H398" s="43"/>
      <c r="I398" s="43"/>
      <c r="J398" s="43"/>
      <c r="K398" s="43"/>
      <c r="L398" s="43"/>
      <c r="M398" s="43"/>
      <c r="N398" s="43"/>
      <c r="O398" s="43"/>
      <c r="P398" s="43"/>
      <c r="Q398" s="43"/>
      <c r="R398" s="43">
        <f>+R$242*R$385</f>
        <v>6</v>
      </c>
      <c r="S398" s="43">
        <f t="shared" ref="S398:BN398" si="336">+R398*(1-S$386)</f>
        <v>5.775</v>
      </c>
      <c r="T398" s="43">
        <f t="shared" si="336"/>
        <v>5.5584375</v>
      </c>
      <c r="U398" s="43">
        <f t="shared" si="336"/>
        <v>5.349996094</v>
      </c>
      <c r="V398" s="43">
        <f t="shared" si="336"/>
        <v>5.14937124</v>
      </c>
      <c r="W398" s="43">
        <f t="shared" si="336"/>
        <v>4.956269819</v>
      </c>
      <c r="X398" s="43">
        <f t="shared" si="336"/>
        <v>4.770409701</v>
      </c>
      <c r="Y398" s="43">
        <f t="shared" si="336"/>
        <v>4.591519337</v>
      </c>
      <c r="Z398" s="43">
        <f t="shared" si="336"/>
        <v>4.419337362</v>
      </c>
      <c r="AA398" s="43">
        <f t="shared" si="336"/>
        <v>4.253612211</v>
      </c>
      <c r="AB398" s="43">
        <f t="shared" si="336"/>
        <v>4.094101753</v>
      </c>
      <c r="AC398" s="43">
        <f t="shared" si="336"/>
        <v>3.940572937</v>
      </c>
      <c r="AD398" s="43">
        <f t="shared" si="336"/>
        <v>3.792801452</v>
      </c>
      <c r="AE398" s="43">
        <f t="shared" si="336"/>
        <v>3.666374737</v>
      </c>
      <c r="AF398" s="43">
        <f t="shared" si="336"/>
        <v>3.544162246</v>
      </c>
      <c r="AG398" s="43">
        <f t="shared" si="336"/>
        <v>3.426023504</v>
      </c>
      <c r="AH398" s="43">
        <f t="shared" si="336"/>
        <v>3.311822721</v>
      </c>
      <c r="AI398" s="43">
        <f t="shared" si="336"/>
        <v>3.20142863</v>
      </c>
      <c r="AJ398" s="43">
        <f t="shared" si="336"/>
        <v>3.094714342</v>
      </c>
      <c r="AK398" s="43">
        <f t="shared" si="336"/>
        <v>2.991557197</v>
      </c>
      <c r="AL398" s="43">
        <f t="shared" si="336"/>
        <v>2.891838624</v>
      </c>
      <c r="AM398" s="43">
        <f t="shared" si="336"/>
        <v>2.795444003</v>
      </c>
      <c r="AN398" s="43">
        <f t="shared" si="336"/>
        <v>2.702262537</v>
      </c>
      <c r="AO398" s="43">
        <f t="shared" si="336"/>
        <v>2.612187119</v>
      </c>
      <c r="AP398" s="43">
        <f t="shared" si="336"/>
        <v>2.525114215</v>
      </c>
      <c r="AQ398" s="43">
        <f t="shared" si="336"/>
        <v>2.45146505</v>
      </c>
      <c r="AR398" s="43">
        <f t="shared" si="336"/>
        <v>2.379963986</v>
      </c>
      <c r="AS398" s="43">
        <f t="shared" si="336"/>
        <v>2.31054837</v>
      </c>
      <c r="AT398" s="43">
        <f t="shared" si="336"/>
        <v>2.243157376</v>
      </c>
      <c r="AU398" s="43">
        <f t="shared" si="336"/>
        <v>2.177731952</v>
      </c>
      <c r="AV398" s="43">
        <f t="shared" si="336"/>
        <v>2.11421477</v>
      </c>
      <c r="AW398" s="43">
        <f t="shared" si="336"/>
        <v>2.052550173</v>
      </c>
      <c r="AX398" s="43">
        <f t="shared" si="336"/>
        <v>1.992684126</v>
      </c>
      <c r="AY398" s="43">
        <f t="shared" si="336"/>
        <v>1.934564173</v>
      </c>
      <c r="AZ398" s="43">
        <f t="shared" si="336"/>
        <v>1.878139384</v>
      </c>
      <c r="BA398" s="43">
        <f t="shared" si="336"/>
        <v>1.823360319</v>
      </c>
      <c r="BB398" s="43">
        <f t="shared" si="336"/>
        <v>1.770178976</v>
      </c>
      <c r="BC398" s="43">
        <f t="shared" si="336"/>
        <v>1.725924502</v>
      </c>
      <c r="BD398" s="43">
        <f t="shared" si="336"/>
        <v>1.682776389</v>
      </c>
      <c r="BE398" s="43">
        <f t="shared" si="336"/>
        <v>1.64070698</v>
      </c>
      <c r="BF398" s="43">
        <f t="shared" si="336"/>
        <v>1.599689305</v>
      </c>
      <c r="BG398" s="43">
        <f t="shared" si="336"/>
        <v>1.559697072</v>
      </c>
      <c r="BH398" s="43">
        <f t="shared" si="336"/>
        <v>1.520704646</v>
      </c>
      <c r="BI398" s="43">
        <f t="shared" si="336"/>
        <v>1.482687029</v>
      </c>
      <c r="BJ398" s="43">
        <f t="shared" si="336"/>
        <v>1.445619854</v>
      </c>
      <c r="BK398" s="43">
        <f t="shared" si="336"/>
        <v>1.409479357</v>
      </c>
      <c r="BL398" s="43">
        <f t="shared" si="336"/>
        <v>1.374242373</v>
      </c>
      <c r="BM398" s="43">
        <f t="shared" si="336"/>
        <v>1.339886314</v>
      </c>
      <c r="BN398" s="43">
        <f t="shared" si="336"/>
        <v>1.306389156</v>
      </c>
      <c r="BO398" s="43"/>
      <c r="BP398" s="43"/>
      <c r="BQ398" s="43"/>
      <c r="BR398" s="43"/>
      <c r="BS398" s="43"/>
      <c r="BT398" s="43"/>
      <c r="BU398" s="43"/>
      <c r="BV398" s="43"/>
      <c r="BW398" s="43"/>
      <c r="BX398" s="43"/>
      <c r="BY398" s="43"/>
    </row>
    <row r="399" ht="14.25" customHeight="1">
      <c r="E399" s="50">
        <f t="shared" si="326"/>
        <v>13</v>
      </c>
      <c r="F399" s="50"/>
      <c r="G399" s="43"/>
      <c r="H399" s="43"/>
      <c r="I399" s="43"/>
      <c r="J399" s="43"/>
      <c r="K399" s="43"/>
      <c r="L399" s="43"/>
      <c r="M399" s="43"/>
      <c r="N399" s="43"/>
      <c r="O399" s="43"/>
      <c r="P399" s="43"/>
      <c r="Q399" s="43"/>
      <c r="R399" s="43"/>
      <c r="S399" s="43">
        <f>+S$242*S$385</f>
        <v>7.5</v>
      </c>
      <c r="T399" s="43">
        <f t="shared" ref="T399:BN399" si="337">+S399*(1-T$386)</f>
        <v>7.21875</v>
      </c>
      <c r="U399" s="43">
        <f t="shared" si="337"/>
        <v>6.948046875</v>
      </c>
      <c r="V399" s="43">
        <f t="shared" si="337"/>
        <v>6.687495117</v>
      </c>
      <c r="W399" s="43">
        <f t="shared" si="337"/>
        <v>6.43671405</v>
      </c>
      <c r="X399" s="43">
        <f t="shared" si="337"/>
        <v>6.195337273</v>
      </c>
      <c r="Y399" s="43">
        <f t="shared" si="337"/>
        <v>5.963012126</v>
      </c>
      <c r="Z399" s="43">
        <f t="shared" si="337"/>
        <v>5.739399171</v>
      </c>
      <c r="AA399" s="43">
        <f t="shared" si="337"/>
        <v>5.524171702</v>
      </c>
      <c r="AB399" s="43">
        <f t="shared" si="337"/>
        <v>5.317015263</v>
      </c>
      <c r="AC399" s="43">
        <f t="shared" si="337"/>
        <v>5.117627191</v>
      </c>
      <c r="AD399" s="43">
        <f t="shared" si="337"/>
        <v>4.925716171</v>
      </c>
      <c r="AE399" s="43">
        <f t="shared" si="337"/>
        <v>4.761525632</v>
      </c>
      <c r="AF399" s="43">
        <f t="shared" si="337"/>
        <v>4.602808111</v>
      </c>
      <c r="AG399" s="43">
        <f t="shared" si="337"/>
        <v>4.449381174</v>
      </c>
      <c r="AH399" s="43">
        <f t="shared" si="337"/>
        <v>4.301068468</v>
      </c>
      <c r="AI399" s="43">
        <f t="shared" si="337"/>
        <v>4.157699519</v>
      </c>
      <c r="AJ399" s="43">
        <f t="shared" si="337"/>
        <v>4.019109535</v>
      </c>
      <c r="AK399" s="43">
        <f t="shared" si="337"/>
        <v>3.885139217</v>
      </c>
      <c r="AL399" s="43">
        <f t="shared" si="337"/>
        <v>3.755634577</v>
      </c>
      <c r="AM399" s="43">
        <f t="shared" si="337"/>
        <v>3.630446758</v>
      </c>
      <c r="AN399" s="43">
        <f t="shared" si="337"/>
        <v>3.509431866</v>
      </c>
      <c r="AO399" s="43">
        <f t="shared" si="337"/>
        <v>3.392450804</v>
      </c>
      <c r="AP399" s="43">
        <f t="shared" si="337"/>
        <v>3.27936911</v>
      </c>
      <c r="AQ399" s="43">
        <f t="shared" si="337"/>
        <v>3.183720844</v>
      </c>
      <c r="AR399" s="43">
        <f t="shared" si="337"/>
        <v>3.09086232</v>
      </c>
      <c r="AS399" s="43">
        <f t="shared" si="337"/>
        <v>3.000712169</v>
      </c>
      <c r="AT399" s="43">
        <f t="shared" si="337"/>
        <v>2.913191397</v>
      </c>
      <c r="AU399" s="43">
        <f t="shared" si="337"/>
        <v>2.828223315</v>
      </c>
      <c r="AV399" s="43">
        <f t="shared" si="337"/>
        <v>2.745733468</v>
      </c>
      <c r="AW399" s="43">
        <f t="shared" si="337"/>
        <v>2.665649575</v>
      </c>
      <c r="AX399" s="43">
        <f t="shared" si="337"/>
        <v>2.587901463</v>
      </c>
      <c r="AY399" s="43">
        <f t="shared" si="337"/>
        <v>2.512421003</v>
      </c>
      <c r="AZ399" s="43">
        <f t="shared" si="337"/>
        <v>2.439142057</v>
      </c>
      <c r="BA399" s="43">
        <f t="shared" si="337"/>
        <v>2.368000414</v>
      </c>
      <c r="BB399" s="43">
        <f t="shared" si="337"/>
        <v>2.298933735</v>
      </c>
      <c r="BC399" s="43">
        <f t="shared" si="337"/>
        <v>2.241460392</v>
      </c>
      <c r="BD399" s="43">
        <f t="shared" si="337"/>
        <v>2.185423882</v>
      </c>
      <c r="BE399" s="43">
        <f t="shared" si="337"/>
        <v>2.130788285</v>
      </c>
      <c r="BF399" s="43">
        <f t="shared" si="337"/>
        <v>2.077518578</v>
      </c>
      <c r="BG399" s="43">
        <f t="shared" si="337"/>
        <v>2.025580613</v>
      </c>
      <c r="BH399" s="43">
        <f t="shared" si="337"/>
        <v>1.974941098</v>
      </c>
      <c r="BI399" s="43">
        <f t="shared" si="337"/>
        <v>1.925567571</v>
      </c>
      <c r="BJ399" s="43">
        <f t="shared" si="337"/>
        <v>1.877428381</v>
      </c>
      <c r="BK399" s="43">
        <f t="shared" si="337"/>
        <v>1.830492672</v>
      </c>
      <c r="BL399" s="43">
        <f t="shared" si="337"/>
        <v>1.784730355</v>
      </c>
      <c r="BM399" s="43">
        <f t="shared" si="337"/>
        <v>1.740112096</v>
      </c>
      <c r="BN399" s="43">
        <f t="shared" si="337"/>
        <v>1.696609294</v>
      </c>
      <c r="BO399" s="43"/>
      <c r="BP399" s="43"/>
      <c r="BQ399" s="43"/>
      <c r="BR399" s="43"/>
      <c r="BS399" s="43"/>
      <c r="BT399" s="43"/>
      <c r="BU399" s="43"/>
      <c r="BV399" s="43"/>
      <c r="BW399" s="43"/>
      <c r="BX399" s="43"/>
      <c r="BY399" s="43"/>
      <c r="BZ399" s="43"/>
    </row>
    <row r="400" ht="14.25" customHeight="1">
      <c r="E400" s="50">
        <f t="shared" si="326"/>
        <v>14</v>
      </c>
      <c r="F400" s="50"/>
      <c r="G400" s="43"/>
      <c r="H400" s="43"/>
      <c r="I400" s="43"/>
      <c r="J400" s="43"/>
      <c r="K400" s="43"/>
      <c r="L400" s="43"/>
      <c r="M400" s="43"/>
      <c r="N400" s="43"/>
      <c r="O400" s="43"/>
      <c r="P400" s="43"/>
      <c r="Q400" s="43"/>
      <c r="R400" s="43"/>
      <c r="S400" s="43"/>
      <c r="T400" s="43">
        <f>+T$242*T$385</f>
        <v>7.5</v>
      </c>
      <c r="U400" s="43">
        <f t="shared" ref="U400:BN400" si="338">+T400*(1-U$386)</f>
        <v>7.21875</v>
      </c>
      <c r="V400" s="43">
        <f t="shared" si="338"/>
        <v>6.948046875</v>
      </c>
      <c r="W400" s="43">
        <f t="shared" si="338"/>
        <v>6.687495117</v>
      </c>
      <c r="X400" s="43">
        <f t="shared" si="338"/>
        <v>6.43671405</v>
      </c>
      <c r="Y400" s="43">
        <f t="shared" si="338"/>
        <v>6.195337273</v>
      </c>
      <c r="Z400" s="43">
        <f t="shared" si="338"/>
        <v>5.963012126</v>
      </c>
      <c r="AA400" s="43">
        <f t="shared" si="338"/>
        <v>5.739399171</v>
      </c>
      <c r="AB400" s="43">
        <f t="shared" si="338"/>
        <v>5.524171702</v>
      </c>
      <c r="AC400" s="43">
        <f t="shared" si="338"/>
        <v>5.317015263</v>
      </c>
      <c r="AD400" s="43">
        <f t="shared" si="338"/>
        <v>5.117627191</v>
      </c>
      <c r="AE400" s="43">
        <f t="shared" si="338"/>
        <v>4.947039618</v>
      </c>
      <c r="AF400" s="43">
        <f t="shared" si="338"/>
        <v>4.782138297</v>
      </c>
      <c r="AG400" s="43">
        <f t="shared" si="338"/>
        <v>4.622733687</v>
      </c>
      <c r="AH400" s="43">
        <f t="shared" si="338"/>
        <v>4.468642564</v>
      </c>
      <c r="AI400" s="43">
        <f t="shared" si="338"/>
        <v>4.319687812</v>
      </c>
      <c r="AJ400" s="43">
        <f t="shared" si="338"/>
        <v>4.175698219</v>
      </c>
      <c r="AK400" s="43">
        <f t="shared" si="338"/>
        <v>4.036508278</v>
      </c>
      <c r="AL400" s="43">
        <f t="shared" si="338"/>
        <v>3.901958002</v>
      </c>
      <c r="AM400" s="43">
        <f t="shared" si="338"/>
        <v>3.771892735</v>
      </c>
      <c r="AN400" s="43">
        <f t="shared" si="338"/>
        <v>3.646162977</v>
      </c>
      <c r="AO400" s="43">
        <f t="shared" si="338"/>
        <v>3.524624211</v>
      </c>
      <c r="AP400" s="43">
        <f t="shared" si="338"/>
        <v>3.407136738</v>
      </c>
      <c r="AQ400" s="43">
        <f t="shared" si="338"/>
        <v>3.307761916</v>
      </c>
      <c r="AR400" s="43">
        <f t="shared" si="338"/>
        <v>3.211285527</v>
      </c>
      <c r="AS400" s="43">
        <f t="shared" si="338"/>
        <v>3.117623032</v>
      </c>
      <c r="AT400" s="43">
        <f t="shared" si="338"/>
        <v>3.026692361</v>
      </c>
      <c r="AU400" s="43">
        <f t="shared" si="338"/>
        <v>2.938413834</v>
      </c>
      <c r="AV400" s="43">
        <f t="shared" si="338"/>
        <v>2.852710097</v>
      </c>
      <c r="AW400" s="43">
        <f t="shared" si="338"/>
        <v>2.769506052</v>
      </c>
      <c r="AX400" s="43">
        <f t="shared" si="338"/>
        <v>2.688728792</v>
      </c>
      <c r="AY400" s="43">
        <f t="shared" si="338"/>
        <v>2.610307536</v>
      </c>
      <c r="AZ400" s="43">
        <f t="shared" si="338"/>
        <v>2.534173566</v>
      </c>
      <c r="BA400" s="43">
        <f t="shared" si="338"/>
        <v>2.46026017</v>
      </c>
      <c r="BB400" s="43">
        <f t="shared" si="338"/>
        <v>2.388502582</v>
      </c>
      <c r="BC400" s="43">
        <f t="shared" si="338"/>
        <v>2.328790018</v>
      </c>
      <c r="BD400" s="43">
        <f t="shared" si="338"/>
        <v>2.270570267</v>
      </c>
      <c r="BE400" s="43">
        <f t="shared" si="338"/>
        <v>2.21380601</v>
      </c>
      <c r="BF400" s="43">
        <f t="shared" si="338"/>
        <v>2.15846086</v>
      </c>
      <c r="BG400" s="43">
        <f t="shared" si="338"/>
        <v>2.104499339</v>
      </c>
      <c r="BH400" s="43">
        <f t="shared" si="338"/>
        <v>2.051886855</v>
      </c>
      <c r="BI400" s="43">
        <f t="shared" si="338"/>
        <v>2.000589684</v>
      </c>
      <c r="BJ400" s="43">
        <f t="shared" si="338"/>
        <v>1.950574942</v>
      </c>
      <c r="BK400" s="43">
        <f t="shared" si="338"/>
        <v>1.901810568</v>
      </c>
      <c r="BL400" s="43">
        <f t="shared" si="338"/>
        <v>1.854265304</v>
      </c>
      <c r="BM400" s="43">
        <f t="shared" si="338"/>
        <v>1.807908671</v>
      </c>
      <c r="BN400" s="43">
        <f t="shared" si="338"/>
        <v>1.762710955</v>
      </c>
      <c r="BO400" s="43"/>
      <c r="BP400" s="43"/>
      <c r="BQ400" s="43"/>
      <c r="BR400" s="43"/>
      <c r="BS400" s="43"/>
      <c r="BT400" s="43"/>
      <c r="BU400" s="43"/>
      <c r="BV400" s="43"/>
      <c r="BW400" s="43"/>
      <c r="BX400" s="43"/>
      <c r="BY400" s="43"/>
      <c r="BZ400" s="43"/>
      <c r="CA400" s="43"/>
    </row>
    <row r="401" ht="14.25" customHeight="1">
      <c r="E401" s="50">
        <f t="shared" si="326"/>
        <v>15</v>
      </c>
      <c r="F401" s="50"/>
      <c r="G401" s="43"/>
      <c r="H401" s="43"/>
      <c r="I401" s="43"/>
      <c r="J401" s="43"/>
      <c r="K401" s="43"/>
      <c r="L401" s="43"/>
      <c r="M401" s="43"/>
      <c r="N401" s="43"/>
      <c r="O401" s="43"/>
      <c r="P401" s="43"/>
      <c r="Q401" s="43"/>
      <c r="R401" s="43"/>
      <c r="S401" s="43"/>
      <c r="T401" s="43"/>
      <c r="U401" s="43">
        <f>+U$242*U$385</f>
        <v>9</v>
      </c>
      <c r="V401" s="43">
        <f t="shared" ref="V401:BN401" si="339">+U401*(1-V$386)</f>
        <v>8.6625</v>
      </c>
      <c r="W401" s="43">
        <f t="shared" si="339"/>
        <v>8.33765625</v>
      </c>
      <c r="X401" s="43">
        <f t="shared" si="339"/>
        <v>8.024994141</v>
      </c>
      <c r="Y401" s="43">
        <f t="shared" si="339"/>
        <v>7.72405686</v>
      </c>
      <c r="Z401" s="43">
        <f t="shared" si="339"/>
        <v>7.434404728</v>
      </c>
      <c r="AA401" s="43">
        <f t="shared" si="339"/>
        <v>7.155614551</v>
      </c>
      <c r="AB401" s="43">
        <f t="shared" si="339"/>
        <v>6.887279005</v>
      </c>
      <c r="AC401" s="43">
        <f t="shared" si="339"/>
        <v>6.629006042</v>
      </c>
      <c r="AD401" s="43">
        <f t="shared" si="339"/>
        <v>6.380418316</v>
      </c>
      <c r="AE401" s="43">
        <f t="shared" si="339"/>
        <v>6.167737705</v>
      </c>
      <c r="AF401" s="43">
        <f t="shared" si="339"/>
        <v>5.962146448</v>
      </c>
      <c r="AG401" s="43">
        <f t="shared" si="339"/>
        <v>5.763408234</v>
      </c>
      <c r="AH401" s="43">
        <f t="shared" si="339"/>
        <v>5.571294626</v>
      </c>
      <c r="AI401" s="43">
        <f t="shared" si="339"/>
        <v>5.385584805</v>
      </c>
      <c r="AJ401" s="43">
        <f t="shared" si="339"/>
        <v>5.206065311</v>
      </c>
      <c r="AK401" s="43">
        <f t="shared" si="339"/>
        <v>5.032529801</v>
      </c>
      <c r="AL401" s="43">
        <f t="shared" si="339"/>
        <v>4.864778808</v>
      </c>
      <c r="AM401" s="43">
        <f t="shared" si="339"/>
        <v>4.702619514</v>
      </c>
      <c r="AN401" s="43">
        <f t="shared" si="339"/>
        <v>4.54586553</v>
      </c>
      <c r="AO401" s="43">
        <f t="shared" si="339"/>
        <v>4.394336679</v>
      </c>
      <c r="AP401" s="43">
        <f t="shared" si="339"/>
        <v>4.24785879</v>
      </c>
      <c r="AQ401" s="43">
        <f t="shared" si="339"/>
        <v>4.123962909</v>
      </c>
      <c r="AR401" s="43">
        <f t="shared" si="339"/>
        <v>4.003680657</v>
      </c>
      <c r="AS401" s="43">
        <f t="shared" si="339"/>
        <v>3.886906638</v>
      </c>
      <c r="AT401" s="43">
        <f t="shared" si="339"/>
        <v>3.773538528</v>
      </c>
      <c r="AU401" s="43">
        <f t="shared" si="339"/>
        <v>3.663476987</v>
      </c>
      <c r="AV401" s="43">
        <f t="shared" si="339"/>
        <v>3.556625575</v>
      </c>
      <c r="AW401" s="43">
        <f t="shared" si="339"/>
        <v>3.452890663</v>
      </c>
      <c r="AX401" s="43">
        <f t="shared" si="339"/>
        <v>3.352181352</v>
      </c>
      <c r="AY401" s="43">
        <f t="shared" si="339"/>
        <v>3.254409395</v>
      </c>
      <c r="AZ401" s="43">
        <f t="shared" si="339"/>
        <v>3.159489121</v>
      </c>
      <c r="BA401" s="43">
        <f t="shared" si="339"/>
        <v>3.067337355</v>
      </c>
      <c r="BB401" s="43">
        <f t="shared" si="339"/>
        <v>2.977873349</v>
      </c>
      <c r="BC401" s="43">
        <f t="shared" si="339"/>
        <v>2.903426515</v>
      </c>
      <c r="BD401" s="43">
        <f t="shared" si="339"/>
        <v>2.830840853</v>
      </c>
      <c r="BE401" s="43">
        <f t="shared" si="339"/>
        <v>2.760069831</v>
      </c>
      <c r="BF401" s="43">
        <f t="shared" si="339"/>
        <v>2.691068085</v>
      </c>
      <c r="BG401" s="43">
        <f t="shared" si="339"/>
        <v>2.623791383</v>
      </c>
      <c r="BH401" s="43">
        <f t="shared" si="339"/>
        <v>2.558196599</v>
      </c>
      <c r="BI401" s="43">
        <f t="shared" si="339"/>
        <v>2.494241684</v>
      </c>
      <c r="BJ401" s="43">
        <f t="shared" si="339"/>
        <v>2.431885642</v>
      </c>
      <c r="BK401" s="43">
        <f t="shared" si="339"/>
        <v>2.371088501</v>
      </c>
      <c r="BL401" s="43">
        <f t="shared" si="339"/>
        <v>2.311811288</v>
      </c>
      <c r="BM401" s="43">
        <f t="shared" si="339"/>
        <v>2.254016006</v>
      </c>
      <c r="BN401" s="43">
        <f t="shared" si="339"/>
        <v>2.197665606</v>
      </c>
      <c r="BO401" s="43"/>
      <c r="BP401" s="43"/>
      <c r="BQ401" s="43"/>
      <c r="BR401" s="43"/>
      <c r="BS401" s="43"/>
      <c r="BT401" s="43"/>
      <c r="BU401" s="43"/>
      <c r="BV401" s="43"/>
      <c r="BW401" s="43"/>
      <c r="BX401" s="43"/>
      <c r="BY401" s="43"/>
      <c r="BZ401" s="43"/>
      <c r="CA401" s="43"/>
      <c r="CB401" s="43"/>
    </row>
    <row r="402" ht="14.25" customHeight="1">
      <c r="E402" s="50">
        <f t="shared" si="326"/>
        <v>16</v>
      </c>
      <c r="F402" s="50"/>
      <c r="G402" s="43"/>
      <c r="H402" s="43"/>
      <c r="I402" s="43"/>
      <c r="J402" s="43"/>
      <c r="K402" s="43"/>
      <c r="L402" s="43"/>
      <c r="M402" s="43"/>
      <c r="N402" s="43"/>
      <c r="O402" s="43"/>
      <c r="P402" s="43"/>
      <c r="Q402" s="43"/>
      <c r="R402" s="43"/>
      <c r="S402" s="43"/>
      <c r="T402" s="43"/>
      <c r="U402" s="43"/>
      <c r="V402" s="43">
        <f>+V$242*V$385</f>
        <v>9</v>
      </c>
      <c r="W402" s="43">
        <f t="shared" ref="W402:BN402" si="340">+V402*(1-W$386)</f>
        <v>8.6625</v>
      </c>
      <c r="X402" s="43">
        <f t="shared" si="340"/>
        <v>8.33765625</v>
      </c>
      <c r="Y402" s="43">
        <f t="shared" si="340"/>
        <v>8.024994141</v>
      </c>
      <c r="Z402" s="43">
        <f t="shared" si="340"/>
        <v>7.72405686</v>
      </c>
      <c r="AA402" s="43">
        <f t="shared" si="340"/>
        <v>7.434404728</v>
      </c>
      <c r="AB402" s="43">
        <f t="shared" si="340"/>
        <v>7.155614551</v>
      </c>
      <c r="AC402" s="43">
        <f t="shared" si="340"/>
        <v>6.887279005</v>
      </c>
      <c r="AD402" s="43">
        <f t="shared" si="340"/>
        <v>6.629006042</v>
      </c>
      <c r="AE402" s="43">
        <f t="shared" si="340"/>
        <v>6.408039174</v>
      </c>
      <c r="AF402" s="43">
        <f t="shared" si="340"/>
        <v>6.194437869</v>
      </c>
      <c r="AG402" s="43">
        <f t="shared" si="340"/>
        <v>5.987956606</v>
      </c>
      <c r="AH402" s="43">
        <f t="shared" si="340"/>
        <v>5.788358053</v>
      </c>
      <c r="AI402" s="43">
        <f t="shared" si="340"/>
        <v>5.595412784</v>
      </c>
      <c r="AJ402" s="43">
        <f t="shared" si="340"/>
        <v>5.408899025</v>
      </c>
      <c r="AK402" s="43">
        <f t="shared" si="340"/>
        <v>5.228602391</v>
      </c>
      <c r="AL402" s="43">
        <f t="shared" si="340"/>
        <v>5.054315644</v>
      </c>
      <c r="AM402" s="43">
        <f t="shared" si="340"/>
        <v>4.885838456</v>
      </c>
      <c r="AN402" s="43">
        <f t="shared" si="340"/>
        <v>4.722977174</v>
      </c>
      <c r="AO402" s="43">
        <f t="shared" si="340"/>
        <v>4.565544602</v>
      </c>
      <c r="AP402" s="43">
        <f t="shared" si="340"/>
        <v>4.413359782</v>
      </c>
      <c r="AQ402" s="43">
        <f t="shared" si="340"/>
        <v>4.284636788</v>
      </c>
      <c r="AR402" s="43">
        <f t="shared" si="340"/>
        <v>4.159668215</v>
      </c>
      <c r="AS402" s="43">
        <f t="shared" si="340"/>
        <v>4.038344559</v>
      </c>
      <c r="AT402" s="43">
        <f t="shared" si="340"/>
        <v>3.920559509</v>
      </c>
      <c r="AU402" s="43">
        <f t="shared" si="340"/>
        <v>3.806209857</v>
      </c>
      <c r="AV402" s="43">
        <f t="shared" si="340"/>
        <v>3.695195403</v>
      </c>
      <c r="AW402" s="43">
        <f t="shared" si="340"/>
        <v>3.58741887</v>
      </c>
      <c r="AX402" s="43">
        <f t="shared" si="340"/>
        <v>3.48278582</v>
      </c>
      <c r="AY402" s="43">
        <f t="shared" si="340"/>
        <v>3.381204567</v>
      </c>
      <c r="AZ402" s="43">
        <f t="shared" si="340"/>
        <v>3.2825861</v>
      </c>
      <c r="BA402" s="43">
        <f t="shared" si="340"/>
        <v>3.186844006</v>
      </c>
      <c r="BB402" s="43">
        <f t="shared" si="340"/>
        <v>3.093894389</v>
      </c>
      <c r="BC402" s="43">
        <f t="shared" si="340"/>
        <v>3.016547029</v>
      </c>
      <c r="BD402" s="43">
        <f t="shared" si="340"/>
        <v>2.941133353</v>
      </c>
      <c r="BE402" s="43">
        <f t="shared" si="340"/>
        <v>2.867605019</v>
      </c>
      <c r="BF402" s="43">
        <f t="shared" si="340"/>
        <v>2.795914894</v>
      </c>
      <c r="BG402" s="43">
        <f t="shared" si="340"/>
        <v>2.726017022</v>
      </c>
      <c r="BH402" s="43">
        <f t="shared" si="340"/>
        <v>2.657866596</v>
      </c>
      <c r="BI402" s="43">
        <f t="shared" si="340"/>
        <v>2.591419931</v>
      </c>
      <c r="BJ402" s="43">
        <f t="shared" si="340"/>
        <v>2.526634433</v>
      </c>
      <c r="BK402" s="43">
        <f t="shared" si="340"/>
        <v>2.463468572</v>
      </c>
      <c r="BL402" s="43">
        <f t="shared" si="340"/>
        <v>2.401881858</v>
      </c>
      <c r="BM402" s="43">
        <f t="shared" si="340"/>
        <v>2.341834811</v>
      </c>
      <c r="BN402" s="43">
        <f t="shared" si="340"/>
        <v>2.283288941</v>
      </c>
      <c r="BO402" s="43"/>
      <c r="BP402" s="43"/>
      <c r="BQ402" s="43"/>
      <c r="BR402" s="43"/>
      <c r="BS402" s="43"/>
      <c r="BT402" s="43"/>
      <c r="BU402" s="43"/>
      <c r="BV402" s="43"/>
      <c r="BW402" s="43"/>
      <c r="BX402" s="43"/>
      <c r="BY402" s="43"/>
      <c r="BZ402" s="43"/>
      <c r="CA402" s="43"/>
      <c r="CB402" s="43"/>
      <c r="CC402" s="43"/>
    </row>
    <row r="403" ht="14.25" customHeight="1">
      <c r="E403" s="50">
        <f t="shared" si="326"/>
        <v>17</v>
      </c>
      <c r="F403" s="50"/>
      <c r="G403" s="43"/>
      <c r="H403" s="43"/>
      <c r="I403" s="43"/>
      <c r="J403" s="43"/>
      <c r="K403" s="43"/>
      <c r="L403" s="43"/>
      <c r="M403" s="43"/>
      <c r="N403" s="43"/>
      <c r="O403" s="43"/>
      <c r="P403" s="43"/>
      <c r="Q403" s="43"/>
      <c r="R403" s="43"/>
      <c r="S403" s="43"/>
      <c r="T403" s="43"/>
      <c r="U403" s="43"/>
      <c r="V403" s="43"/>
      <c r="W403" s="43">
        <f>+W$242*W$385</f>
        <v>10.5</v>
      </c>
      <c r="X403" s="43">
        <f t="shared" ref="X403:BN403" si="341">+W403*(1-X$386)</f>
        <v>10.10625</v>
      </c>
      <c r="Y403" s="43">
        <f t="shared" si="341"/>
        <v>9.727265625</v>
      </c>
      <c r="Z403" s="43">
        <f t="shared" si="341"/>
        <v>9.362493164</v>
      </c>
      <c r="AA403" s="43">
        <f t="shared" si="341"/>
        <v>9.01139967</v>
      </c>
      <c r="AB403" s="43">
        <f t="shared" si="341"/>
        <v>8.673472183</v>
      </c>
      <c r="AC403" s="43">
        <f t="shared" si="341"/>
        <v>8.348216976</v>
      </c>
      <c r="AD403" s="43">
        <f t="shared" si="341"/>
        <v>8.035158839</v>
      </c>
      <c r="AE403" s="43">
        <f t="shared" si="341"/>
        <v>7.767320211</v>
      </c>
      <c r="AF403" s="43">
        <f t="shared" si="341"/>
        <v>7.508409538</v>
      </c>
      <c r="AG403" s="43">
        <f t="shared" si="341"/>
        <v>7.25812922</v>
      </c>
      <c r="AH403" s="43">
        <f t="shared" si="341"/>
        <v>7.016191579</v>
      </c>
      <c r="AI403" s="43">
        <f t="shared" si="341"/>
        <v>6.782318526</v>
      </c>
      <c r="AJ403" s="43">
        <f t="shared" si="341"/>
        <v>6.556241242</v>
      </c>
      <c r="AK403" s="43">
        <f t="shared" si="341"/>
        <v>6.337699867</v>
      </c>
      <c r="AL403" s="43">
        <f t="shared" si="341"/>
        <v>6.126443205</v>
      </c>
      <c r="AM403" s="43">
        <f t="shared" si="341"/>
        <v>5.922228432</v>
      </c>
      <c r="AN403" s="43">
        <f t="shared" si="341"/>
        <v>5.724820817</v>
      </c>
      <c r="AO403" s="43">
        <f t="shared" si="341"/>
        <v>5.533993457</v>
      </c>
      <c r="AP403" s="43">
        <f t="shared" si="341"/>
        <v>5.349527008</v>
      </c>
      <c r="AQ403" s="43">
        <f t="shared" si="341"/>
        <v>5.193499137</v>
      </c>
      <c r="AR403" s="43">
        <f t="shared" si="341"/>
        <v>5.042022079</v>
      </c>
      <c r="AS403" s="43">
        <f t="shared" si="341"/>
        <v>4.894963102</v>
      </c>
      <c r="AT403" s="43">
        <f t="shared" si="341"/>
        <v>4.752193345</v>
      </c>
      <c r="AU403" s="43">
        <f t="shared" si="341"/>
        <v>4.613587705</v>
      </c>
      <c r="AV403" s="43">
        <f t="shared" si="341"/>
        <v>4.479024731</v>
      </c>
      <c r="AW403" s="43">
        <f t="shared" si="341"/>
        <v>4.348386509</v>
      </c>
      <c r="AX403" s="43">
        <f t="shared" si="341"/>
        <v>4.221558569</v>
      </c>
      <c r="AY403" s="43">
        <f t="shared" si="341"/>
        <v>4.098429778</v>
      </c>
      <c r="AZ403" s="43">
        <f t="shared" si="341"/>
        <v>3.978892243</v>
      </c>
      <c r="BA403" s="43">
        <f t="shared" si="341"/>
        <v>3.862841219</v>
      </c>
      <c r="BB403" s="43">
        <f t="shared" si="341"/>
        <v>3.750175017</v>
      </c>
      <c r="BC403" s="43">
        <f t="shared" si="341"/>
        <v>3.656420641</v>
      </c>
      <c r="BD403" s="43">
        <f t="shared" si="341"/>
        <v>3.565010125</v>
      </c>
      <c r="BE403" s="43">
        <f t="shared" si="341"/>
        <v>3.475884872</v>
      </c>
      <c r="BF403" s="43">
        <f t="shared" si="341"/>
        <v>3.38898775</v>
      </c>
      <c r="BG403" s="43">
        <f t="shared" si="341"/>
        <v>3.304263057</v>
      </c>
      <c r="BH403" s="43">
        <f t="shared" si="341"/>
        <v>3.22165648</v>
      </c>
      <c r="BI403" s="43">
        <f t="shared" si="341"/>
        <v>3.141115068</v>
      </c>
      <c r="BJ403" s="43">
        <f t="shared" si="341"/>
        <v>3.062587191</v>
      </c>
      <c r="BK403" s="43">
        <f t="shared" si="341"/>
        <v>2.986022512</v>
      </c>
      <c r="BL403" s="43">
        <f t="shared" si="341"/>
        <v>2.911371949</v>
      </c>
      <c r="BM403" s="43">
        <f t="shared" si="341"/>
        <v>2.83858765</v>
      </c>
      <c r="BN403" s="43">
        <f t="shared" si="341"/>
        <v>2.767622959</v>
      </c>
      <c r="BO403" s="43"/>
      <c r="BP403" s="43"/>
      <c r="BQ403" s="43"/>
      <c r="BR403" s="43"/>
      <c r="BS403" s="43"/>
      <c r="BT403" s="43"/>
      <c r="BU403" s="43"/>
      <c r="BV403" s="43"/>
      <c r="BW403" s="43"/>
      <c r="BX403" s="43"/>
      <c r="BY403" s="43"/>
      <c r="BZ403" s="43"/>
      <c r="CA403" s="43"/>
      <c r="CB403" s="43"/>
      <c r="CC403" s="43"/>
      <c r="CD403" s="43"/>
    </row>
    <row r="404" ht="14.25" customHeight="1">
      <c r="E404" s="50">
        <f t="shared" si="326"/>
        <v>18</v>
      </c>
      <c r="F404" s="50"/>
      <c r="G404" s="43"/>
      <c r="H404" s="43"/>
      <c r="I404" s="43"/>
      <c r="J404" s="43"/>
      <c r="K404" s="43"/>
      <c r="L404" s="43"/>
      <c r="M404" s="43"/>
      <c r="N404" s="43"/>
      <c r="O404" s="43"/>
      <c r="P404" s="43"/>
      <c r="Q404" s="43"/>
      <c r="R404" s="43"/>
      <c r="S404" s="43"/>
      <c r="T404" s="43"/>
      <c r="U404" s="43"/>
      <c r="V404" s="43"/>
      <c r="W404" s="43"/>
      <c r="X404" s="43">
        <f>+X$242*X$385</f>
        <v>10.5</v>
      </c>
      <c r="Y404" s="43">
        <f t="shared" ref="Y404:BN404" si="342">+X404*(1-Y$386)</f>
        <v>10.10625</v>
      </c>
      <c r="Z404" s="43">
        <f t="shared" si="342"/>
        <v>9.727265625</v>
      </c>
      <c r="AA404" s="43">
        <f t="shared" si="342"/>
        <v>9.362493164</v>
      </c>
      <c r="AB404" s="43">
        <f t="shared" si="342"/>
        <v>9.01139967</v>
      </c>
      <c r="AC404" s="43">
        <f t="shared" si="342"/>
        <v>8.673472183</v>
      </c>
      <c r="AD404" s="43">
        <f t="shared" si="342"/>
        <v>8.348216976</v>
      </c>
      <c r="AE404" s="43">
        <f t="shared" si="342"/>
        <v>8.069943077</v>
      </c>
      <c r="AF404" s="43">
        <f t="shared" si="342"/>
        <v>7.800944974</v>
      </c>
      <c r="AG404" s="43">
        <f t="shared" si="342"/>
        <v>7.540913475</v>
      </c>
      <c r="AH404" s="43">
        <f t="shared" si="342"/>
        <v>7.289549693</v>
      </c>
      <c r="AI404" s="43">
        <f t="shared" si="342"/>
        <v>7.046564703</v>
      </c>
      <c r="AJ404" s="43">
        <f t="shared" si="342"/>
        <v>6.811679213</v>
      </c>
      <c r="AK404" s="43">
        <f t="shared" si="342"/>
        <v>6.584623239</v>
      </c>
      <c r="AL404" s="43">
        <f t="shared" si="342"/>
        <v>6.365135798</v>
      </c>
      <c r="AM404" s="43">
        <f t="shared" si="342"/>
        <v>6.152964604</v>
      </c>
      <c r="AN404" s="43">
        <f t="shared" si="342"/>
        <v>5.947865784</v>
      </c>
      <c r="AO404" s="43">
        <f t="shared" si="342"/>
        <v>5.749603591</v>
      </c>
      <c r="AP404" s="43">
        <f t="shared" si="342"/>
        <v>5.557950138</v>
      </c>
      <c r="AQ404" s="43">
        <f t="shared" si="342"/>
        <v>5.395843259</v>
      </c>
      <c r="AR404" s="43">
        <f t="shared" si="342"/>
        <v>5.238464498</v>
      </c>
      <c r="AS404" s="43">
        <f t="shared" si="342"/>
        <v>5.08567595</v>
      </c>
      <c r="AT404" s="43">
        <f t="shared" si="342"/>
        <v>4.937343735</v>
      </c>
      <c r="AU404" s="43">
        <f t="shared" si="342"/>
        <v>4.793337876</v>
      </c>
      <c r="AV404" s="43">
        <f t="shared" si="342"/>
        <v>4.653532188</v>
      </c>
      <c r="AW404" s="43">
        <f t="shared" si="342"/>
        <v>4.517804165</v>
      </c>
      <c r="AX404" s="43">
        <f t="shared" si="342"/>
        <v>4.386034877</v>
      </c>
      <c r="AY404" s="43">
        <f t="shared" si="342"/>
        <v>4.25810886</v>
      </c>
      <c r="AZ404" s="43">
        <f t="shared" si="342"/>
        <v>4.133914018</v>
      </c>
      <c r="BA404" s="43">
        <f t="shared" si="342"/>
        <v>4.013341526</v>
      </c>
      <c r="BB404" s="43">
        <f t="shared" si="342"/>
        <v>3.896285732</v>
      </c>
      <c r="BC404" s="43">
        <f t="shared" si="342"/>
        <v>3.798878588</v>
      </c>
      <c r="BD404" s="43">
        <f t="shared" si="342"/>
        <v>3.703906624</v>
      </c>
      <c r="BE404" s="43">
        <f t="shared" si="342"/>
        <v>3.611308958</v>
      </c>
      <c r="BF404" s="43">
        <f t="shared" si="342"/>
        <v>3.521026234</v>
      </c>
      <c r="BG404" s="43">
        <f t="shared" si="342"/>
        <v>3.433000578</v>
      </c>
      <c r="BH404" s="43">
        <f t="shared" si="342"/>
        <v>3.347175564</v>
      </c>
      <c r="BI404" s="43">
        <f t="shared" si="342"/>
        <v>3.263496175</v>
      </c>
      <c r="BJ404" s="43">
        <f t="shared" si="342"/>
        <v>3.18190877</v>
      </c>
      <c r="BK404" s="43">
        <f t="shared" si="342"/>
        <v>3.102361051</v>
      </c>
      <c r="BL404" s="43">
        <f t="shared" si="342"/>
        <v>3.024802025</v>
      </c>
      <c r="BM404" s="43">
        <f t="shared" si="342"/>
        <v>2.949181974</v>
      </c>
      <c r="BN404" s="43">
        <f t="shared" si="342"/>
        <v>2.875452425</v>
      </c>
      <c r="BO404" s="43"/>
      <c r="BP404" s="43"/>
      <c r="BQ404" s="43"/>
      <c r="BR404" s="43"/>
      <c r="BS404" s="43"/>
      <c r="BT404" s="43"/>
      <c r="BU404" s="43"/>
      <c r="BV404" s="43"/>
      <c r="BW404" s="43"/>
      <c r="BX404" s="43"/>
      <c r="BY404" s="43"/>
      <c r="BZ404" s="43"/>
      <c r="CA404" s="43"/>
      <c r="CB404" s="43"/>
      <c r="CC404" s="43"/>
      <c r="CD404" s="43"/>
      <c r="CE404" s="43"/>
    </row>
    <row r="405" ht="14.25" customHeight="1">
      <c r="E405" s="50">
        <f t="shared" si="326"/>
        <v>19</v>
      </c>
      <c r="F405" s="50"/>
      <c r="G405" s="43"/>
      <c r="H405" s="43"/>
      <c r="I405" s="43"/>
      <c r="J405" s="43"/>
      <c r="K405" s="43"/>
      <c r="L405" s="43"/>
      <c r="M405" s="43"/>
      <c r="N405" s="43"/>
      <c r="O405" s="43"/>
      <c r="P405" s="43"/>
      <c r="Q405" s="43"/>
      <c r="R405" s="43"/>
      <c r="S405" s="43"/>
      <c r="T405" s="43"/>
      <c r="U405" s="43"/>
      <c r="V405" s="43"/>
      <c r="W405" s="43"/>
      <c r="X405" s="43"/>
      <c r="Y405" s="43">
        <f>+Y$242*Y$385</f>
        <v>12</v>
      </c>
      <c r="Z405" s="43">
        <f t="shared" ref="Z405:BN405" si="343">+Y405*(1-Z$386)</f>
        <v>11.55</v>
      </c>
      <c r="AA405" s="43">
        <f t="shared" si="343"/>
        <v>11.116875</v>
      </c>
      <c r="AB405" s="43">
        <f t="shared" si="343"/>
        <v>10.69999219</v>
      </c>
      <c r="AC405" s="43">
        <f t="shared" si="343"/>
        <v>10.29874248</v>
      </c>
      <c r="AD405" s="43">
        <f t="shared" si="343"/>
        <v>9.912539637</v>
      </c>
      <c r="AE405" s="43">
        <f t="shared" si="343"/>
        <v>9.58212165</v>
      </c>
      <c r="AF405" s="43">
        <f t="shared" si="343"/>
        <v>9.262717595</v>
      </c>
      <c r="AG405" s="43">
        <f t="shared" si="343"/>
        <v>8.953960341</v>
      </c>
      <c r="AH405" s="43">
        <f t="shared" si="343"/>
        <v>8.655494997</v>
      </c>
      <c r="AI405" s="43">
        <f t="shared" si="343"/>
        <v>8.366978497</v>
      </c>
      <c r="AJ405" s="43">
        <f t="shared" si="343"/>
        <v>8.088079214</v>
      </c>
      <c r="AK405" s="43">
        <f t="shared" si="343"/>
        <v>7.818476573</v>
      </c>
      <c r="AL405" s="43">
        <f t="shared" si="343"/>
        <v>7.557860687</v>
      </c>
      <c r="AM405" s="43">
        <f t="shared" si="343"/>
        <v>7.305931998</v>
      </c>
      <c r="AN405" s="43">
        <f t="shared" si="343"/>
        <v>7.062400931</v>
      </c>
      <c r="AO405" s="43">
        <f t="shared" si="343"/>
        <v>6.826987567</v>
      </c>
      <c r="AP405" s="43">
        <f t="shared" si="343"/>
        <v>6.599421315</v>
      </c>
      <c r="AQ405" s="43">
        <f t="shared" si="343"/>
        <v>6.406938193</v>
      </c>
      <c r="AR405" s="43">
        <f t="shared" si="343"/>
        <v>6.220069162</v>
      </c>
      <c r="AS405" s="43">
        <f t="shared" si="343"/>
        <v>6.038650478</v>
      </c>
      <c r="AT405" s="43">
        <f t="shared" si="343"/>
        <v>5.862523173</v>
      </c>
      <c r="AU405" s="43">
        <f t="shared" si="343"/>
        <v>5.691532914</v>
      </c>
      <c r="AV405" s="43">
        <f t="shared" si="343"/>
        <v>5.52552987</v>
      </c>
      <c r="AW405" s="43">
        <f t="shared" si="343"/>
        <v>5.364368582</v>
      </c>
      <c r="AX405" s="43">
        <f t="shared" si="343"/>
        <v>5.207907832</v>
      </c>
      <c r="AY405" s="43">
        <f t="shared" si="343"/>
        <v>5.05601052</v>
      </c>
      <c r="AZ405" s="43">
        <f t="shared" si="343"/>
        <v>4.908543547</v>
      </c>
      <c r="BA405" s="43">
        <f t="shared" si="343"/>
        <v>4.765377693</v>
      </c>
      <c r="BB405" s="43">
        <f t="shared" si="343"/>
        <v>4.626387511</v>
      </c>
      <c r="BC405" s="43">
        <f t="shared" si="343"/>
        <v>4.510727823</v>
      </c>
      <c r="BD405" s="43">
        <f t="shared" si="343"/>
        <v>4.397959627</v>
      </c>
      <c r="BE405" s="43">
        <f t="shared" si="343"/>
        <v>4.288010637</v>
      </c>
      <c r="BF405" s="43">
        <f t="shared" si="343"/>
        <v>4.180810371</v>
      </c>
      <c r="BG405" s="43">
        <f t="shared" si="343"/>
        <v>4.076290111</v>
      </c>
      <c r="BH405" s="43">
        <f t="shared" si="343"/>
        <v>3.974382859</v>
      </c>
      <c r="BI405" s="43">
        <f t="shared" si="343"/>
        <v>3.875023287</v>
      </c>
      <c r="BJ405" s="43">
        <f t="shared" si="343"/>
        <v>3.778147705</v>
      </c>
      <c r="BK405" s="43">
        <f t="shared" si="343"/>
        <v>3.683694012</v>
      </c>
      <c r="BL405" s="43">
        <f t="shared" si="343"/>
        <v>3.591601662</v>
      </c>
      <c r="BM405" s="43">
        <f t="shared" si="343"/>
        <v>3.50181162</v>
      </c>
      <c r="BN405" s="43">
        <f t="shared" si="343"/>
        <v>3.41426633</v>
      </c>
      <c r="BO405" s="43"/>
      <c r="BP405" s="43"/>
      <c r="BQ405" s="43"/>
      <c r="BR405" s="43"/>
      <c r="BS405" s="43"/>
      <c r="BT405" s="43"/>
      <c r="BU405" s="43"/>
      <c r="BV405" s="43"/>
      <c r="BW405" s="43"/>
      <c r="BX405" s="43"/>
      <c r="BY405" s="43"/>
      <c r="BZ405" s="43"/>
      <c r="CA405" s="43"/>
      <c r="CB405" s="43"/>
      <c r="CC405" s="43"/>
      <c r="CD405" s="43"/>
      <c r="CE405" s="43"/>
      <c r="CF405" s="43"/>
    </row>
    <row r="406" ht="14.25" customHeight="1">
      <c r="E406" s="50">
        <f t="shared" si="326"/>
        <v>20</v>
      </c>
      <c r="F406" s="50"/>
      <c r="G406" s="43"/>
      <c r="H406" s="43"/>
      <c r="I406" s="43"/>
      <c r="J406" s="43"/>
      <c r="K406" s="43"/>
      <c r="L406" s="43"/>
      <c r="M406" s="43"/>
      <c r="N406" s="43"/>
      <c r="O406" s="43"/>
      <c r="P406" s="43"/>
      <c r="Q406" s="43"/>
      <c r="R406" s="43"/>
      <c r="S406" s="43"/>
      <c r="T406" s="43"/>
      <c r="U406" s="43"/>
      <c r="V406" s="43"/>
      <c r="W406" s="43"/>
      <c r="X406" s="43"/>
      <c r="Y406" s="43"/>
      <c r="Z406" s="43">
        <f>+Z$242*Z$385</f>
        <v>12</v>
      </c>
      <c r="AA406" s="43">
        <f t="shared" ref="AA406:BN406" si="344">+Z406*(1-AA$386)</f>
        <v>11.55</v>
      </c>
      <c r="AB406" s="43">
        <f t="shared" si="344"/>
        <v>11.116875</v>
      </c>
      <c r="AC406" s="43">
        <f t="shared" si="344"/>
        <v>10.69999219</v>
      </c>
      <c r="AD406" s="43">
        <f t="shared" si="344"/>
        <v>10.29874248</v>
      </c>
      <c r="AE406" s="43">
        <f t="shared" si="344"/>
        <v>9.955451064</v>
      </c>
      <c r="AF406" s="43">
        <f t="shared" si="344"/>
        <v>9.623602696</v>
      </c>
      <c r="AG406" s="43">
        <f t="shared" si="344"/>
        <v>9.302815939</v>
      </c>
      <c r="AH406" s="43">
        <f t="shared" si="344"/>
        <v>8.992722074</v>
      </c>
      <c r="AI406" s="43">
        <f t="shared" si="344"/>
        <v>8.692964672</v>
      </c>
      <c r="AJ406" s="43">
        <f t="shared" si="344"/>
        <v>8.403199183</v>
      </c>
      <c r="AK406" s="43">
        <f t="shared" si="344"/>
        <v>8.123092543</v>
      </c>
      <c r="AL406" s="43">
        <f t="shared" si="344"/>
        <v>7.852322792</v>
      </c>
      <c r="AM406" s="43">
        <f t="shared" si="344"/>
        <v>7.590578699</v>
      </c>
      <c r="AN406" s="43">
        <f t="shared" si="344"/>
        <v>7.337559409</v>
      </c>
      <c r="AO406" s="43">
        <f t="shared" si="344"/>
        <v>7.092974095</v>
      </c>
      <c r="AP406" s="43">
        <f t="shared" si="344"/>
        <v>6.856541626</v>
      </c>
      <c r="AQ406" s="43">
        <f t="shared" si="344"/>
        <v>6.656559161</v>
      </c>
      <c r="AR406" s="43">
        <f t="shared" si="344"/>
        <v>6.462409519</v>
      </c>
      <c r="AS406" s="43">
        <f t="shared" si="344"/>
        <v>6.273922575</v>
      </c>
      <c r="AT406" s="43">
        <f t="shared" si="344"/>
        <v>6.090933167</v>
      </c>
      <c r="AU406" s="43">
        <f t="shared" si="344"/>
        <v>5.913280949</v>
      </c>
      <c r="AV406" s="43">
        <f t="shared" si="344"/>
        <v>5.740810255</v>
      </c>
      <c r="AW406" s="43">
        <f t="shared" si="344"/>
        <v>5.573369956</v>
      </c>
      <c r="AX406" s="43">
        <f t="shared" si="344"/>
        <v>5.410813332</v>
      </c>
      <c r="AY406" s="43">
        <f t="shared" si="344"/>
        <v>5.252997943</v>
      </c>
      <c r="AZ406" s="43">
        <f t="shared" si="344"/>
        <v>5.099785503</v>
      </c>
      <c r="BA406" s="43">
        <f t="shared" si="344"/>
        <v>4.951041759</v>
      </c>
      <c r="BB406" s="43">
        <f t="shared" si="344"/>
        <v>4.806636375</v>
      </c>
      <c r="BC406" s="43">
        <f t="shared" si="344"/>
        <v>4.686470465</v>
      </c>
      <c r="BD406" s="43">
        <f t="shared" si="344"/>
        <v>4.569308704</v>
      </c>
      <c r="BE406" s="43">
        <f t="shared" si="344"/>
        <v>4.455075986</v>
      </c>
      <c r="BF406" s="43">
        <f t="shared" si="344"/>
        <v>4.343699086</v>
      </c>
      <c r="BG406" s="43">
        <f t="shared" si="344"/>
        <v>4.235106609</v>
      </c>
      <c r="BH406" s="43">
        <f t="shared" si="344"/>
        <v>4.129228944</v>
      </c>
      <c r="BI406" s="43">
        <f t="shared" si="344"/>
        <v>4.02599822</v>
      </c>
      <c r="BJ406" s="43">
        <f t="shared" si="344"/>
        <v>3.925348265</v>
      </c>
      <c r="BK406" s="43">
        <f t="shared" si="344"/>
        <v>3.827214558</v>
      </c>
      <c r="BL406" s="43">
        <f t="shared" si="344"/>
        <v>3.731534194</v>
      </c>
      <c r="BM406" s="43">
        <f t="shared" si="344"/>
        <v>3.638245839</v>
      </c>
      <c r="BN406" s="43">
        <f t="shared" si="344"/>
        <v>3.547289693</v>
      </c>
      <c r="BO406" s="43"/>
      <c r="BP406" s="43"/>
      <c r="BQ406" s="43"/>
      <c r="BR406" s="43"/>
      <c r="BS406" s="43"/>
      <c r="BT406" s="43"/>
      <c r="BU406" s="43"/>
      <c r="BV406" s="43"/>
      <c r="BW406" s="43"/>
      <c r="BX406" s="43"/>
      <c r="BY406" s="43"/>
      <c r="BZ406" s="43"/>
      <c r="CA406" s="43"/>
      <c r="CB406" s="43"/>
      <c r="CC406" s="43"/>
      <c r="CD406" s="43"/>
      <c r="CE406" s="43"/>
      <c r="CF406" s="43"/>
      <c r="CG406" s="43"/>
    </row>
    <row r="407" ht="14.25" customHeight="1">
      <c r="E407" s="50">
        <f t="shared" si="326"/>
        <v>21</v>
      </c>
      <c r="F407" s="50"/>
      <c r="G407" s="43"/>
      <c r="H407" s="43"/>
      <c r="I407" s="43"/>
      <c r="J407" s="43"/>
      <c r="K407" s="43"/>
      <c r="L407" s="43"/>
      <c r="M407" s="43"/>
      <c r="N407" s="43"/>
      <c r="O407" s="43"/>
      <c r="P407" s="43"/>
      <c r="Q407" s="43"/>
      <c r="R407" s="43"/>
      <c r="S407" s="43"/>
      <c r="T407" s="43"/>
      <c r="U407" s="43"/>
      <c r="V407" s="43"/>
      <c r="W407" s="43"/>
      <c r="X407" s="43"/>
      <c r="Y407" s="43"/>
      <c r="Z407" s="43"/>
      <c r="AA407" s="43">
        <f>+AA$242*AA$385</f>
        <v>13.5</v>
      </c>
      <c r="AB407" s="43">
        <f t="shared" ref="AB407:BN407" si="345">+AA407*(1-AB$386)</f>
        <v>12.99375</v>
      </c>
      <c r="AC407" s="43">
        <f t="shared" si="345"/>
        <v>12.50648438</v>
      </c>
      <c r="AD407" s="43">
        <f t="shared" si="345"/>
        <v>12.03749121</v>
      </c>
      <c r="AE407" s="43">
        <f t="shared" si="345"/>
        <v>11.6362415</v>
      </c>
      <c r="AF407" s="43">
        <f t="shared" si="345"/>
        <v>11.24836679</v>
      </c>
      <c r="AG407" s="43">
        <f t="shared" si="345"/>
        <v>10.87342123</v>
      </c>
      <c r="AH407" s="43">
        <f t="shared" si="345"/>
        <v>10.51097385</v>
      </c>
      <c r="AI407" s="43">
        <f t="shared" si="345"/>
        <v>10.16060806</v>
      </c>
      <c r="AJ407" s="43">
        <f t="shared" si="345"/>
        <v>9.821921123</v>
      </c>
      <c r="AK407" s="43">
        <f t="shared" si="345"/>
        <v>9.494523752</v>
      </c>
      <c r="AL407" s="43">
        <f t="shared" si="345"/>
        <v>9.178039627</v>
      </c>
      <c r="AM407" s="43">
        <f t="shared" si="345"/>
        <v>8.872104973</v>
      </c>
      <c r="AN407" s="43">
        <f t="shared" si="345"/>
        <v>8.57636814</v>
      </c>
      <c r="AO407" s="43">
        <f t="shared" si="345"/>
        <v>8.290489202</v>
      </c>
      <c r="AP407" s="43">
        <f t="shared" si="345"/>
        <v>8.014139562</v>
      </c>
      <c r="AQ407" s="43">
        <f t="shared" si="345"/>
        <v>7.780393825</v>
      </c>
      <c r="AR407" s="43">
        <f t="shared" si="345"/>
        <v>7.553465672</v>
      </c>
      <c r="AS407" s="43">
        <f t="shared" si="345"/>
        <v>7.333156256</v>
      </c>
      <c r="AT407" s="43">
        <f t="shared" si="345"/>
        <v>7.119272532</v>
      </c>
      <c r="AU407" s="43">
        <f t="shared" si="345"/>
        <v>6.911627083</v>
      </c>
      <c r="AV407" s="43">
        <f t="shared" si="345"/>
        <v>6.71003796</v>
      </c>
      <c r="AW407" s="43">
        <f t="shared" si="345"/>
        <v>6.51432852</v>
      </c>
      <c r="AX407" s="43">
        <f t="shared" si="345"/>
        <v>6.324327271</v>
      </c>
      <c r="AY407" s="43">
        <f t="shared" si="345"/>
        <v>6.139867726</v>
      </c>
      <c r="AZ407" s="43">
        <f t="shared" si="345"/>
        <v>5.96078825</v>
      </c>
      <c r="BA407" s="43">
        <f t="shared" si="345"/>
        <v>5.786931926</v>
      </c>
      <c r="BB407" s="43">
        <f t="shared" si="345"/>
        <v>5.618146412</v>
      </c>
      <c r="BC407" s="43">
        <f t="shared" si="345"/>
        <v>5.477692752</v>
      </c>
      <c r="BD407" s="43">
        <f t="shared" si="345"/>
        <v>5.340750433</v>
      </c>
      <c r="BE407" s="43">
        <f t="shared" si="345"/>
        <v>5.207231672</v>
      </c>
      <c r="BF407" s="43">
        <f t="shared" si="345"/>
        <v>5.07705088</v>
      </c>
      <c r="BG407" s="43">
        <f t="shared" si="345"/>
        <v>4.950124608</v>
      </c>
      <c r="BH407" s="43">
        <f t="shared" si="345"/>
        <v>4.826371493</v>
      </c>
      <c r="BI407" s="43">
        <f t="shared" si="345"/>
        <v>4.705712206</v>
      </c>
      <c r="BJ407" s="43">
        <f t="shared" si="345"/>
        <v>4.588069401</v>
      </c>
      <c r="BK407" s="43">
        <f t="shared" si="345"/>
        <v>4.473367666</v>
      </c>
      <c r="BL407" s="43">
        <f t="shared" si="345"/>
        <v>4.361533474</v>
      </c>
      <c r="BM407" s="43">
        <f t="shared" si="345"/>
        <v>4.252495137</v>
      </c>
      <c r="BN407" s="43">
        <f t="shared" si="345"/>
        <v>4.146182759</v>
      </c>
      <c r="BO407" s="43"/>
      <c r="BP407" s="43"/>
      <c r="BQ407" s="43"/>
      <c r="BR407" s="43"/>
      <c r="BS407" s="43"/>
      <c r="BT407" s="43"/>
      <c r="BU407" s="43"/>
      <c r="BV407" s="43"/>
      <c r="BW407" s="43"/>
      <c r="BX407" s="43"/>
      <c r="BY407" s="43"/>
      <c r="BZ407" s="43"/>
      <c r="CA407" s="43"/>
      <c r="CB407" s="43"/>
      <c r="CC407" s="43"/>
      <c r="CD407" s="43"/>
      <c r="CE407" s="43"/>
      <c r="CF407" s="43"/>
      <c r="CG407" s="43"/>
      <c r="CH407" s="43"/>
    </row>
    <row r="408" ht="14.25" customHeight="1">
      <c r="E408" s="50">
        <f t="shared" si="326"/>
        <v>22</v>
      </c>
      <c r="F408" s="50"/>
      <c r="G408" s="43"/>
      <c r="H408" s="43"/>
      <c r="I408" s="43"/>
      <c r="J408" s="43"/>
      <c r="K408" s="43"/>
      <c r="L408" s="43"/>
      <c r="M408" s="43"/>
      <c r="N408" s="43"/>
      <c r="O408" s="43"/>
      <c r="P408" s="43"/>
      <c r="Q408" s="43"/>
      <c r="R408" s="43"/>
      <c r="S408" s="43"/>
      <c r="T408" s="43"/>
      <c r="U408" s="43"/>
      <c r="V408" s="43"/>
      <c r="W408" s="43"/>
      <c r="X408" s="43"/>
      <c r="Y408" s="43"/>
      <c r="Z408" s="43"/>
      <c r="AA408" s="43"/>
      <c r="AB408" s="43">
        <f>+AB$242*AB$385</f>
        <v>13.5</v>
      </c>
      <c r="AC408" s="43">
        <f t="shared" ref="AC408:BN408" si="346">+AB408*(1-AC$386)</f>
        <v>12.99375</v>
      </c>
      <c r="AD408" s="43">
        <f t="shared" si="346"/>
        <v>12.50648438</v>
      </c>
      <c r="AE408" s="43">
        <f t="shared" si="346"/>
        <v>12.08960156</v>
      </c>
      <c r="AF408" s="43">
        <f t="shared" si="346"/>
        <v>11.68661484</v>
      </c>
      <c r="AG408" s="43">
        <f t="shared" si="346"/>
        <v>11.29706102</v>
      </c>
      <c r="AH408" s="43">
        <f t="shared" si="346"/>
        <v>10.92049232</v>
      </c>
      <c r="AI408" s="43">
        <f t="shared" si="346"/>
        <v>10.5564759</v>
      </c>
      <c r="AJ408" s="43">
        <f t="shared" si="346"/>
        <v>10.20459337</v>
      </c>
      <c r="AK408" s="43">
        <f t="shared" si="346"/>
        <v>9.864440262</v>
      </c>
      <c r="AL408" s="43">
        <f t="shared" si="346"/>
        <v>9.535625587</v>
      </c>
      <c r="AM408" s="43">
        <f t="shared" si="346"/>
        <v>9.2177714</v>
      </c>
      <c r="AN408" s="43">
        <f t="shared" si="346"/>
        <v>8.910512354</v>
      </c>
      <c r="AO408" s="43">
        <f t="shared" si="346"/>
        <v>8.613495275</v>
      </c>
      <c r="AP408" s="43">
        <f t="shared" si="346"/>
        <v>8.326378766</v>
      </c>
      <c r="AQ408" s="43">
        <f t="shared" si="346"/>
        <v>8.083526052</v>
      </c>
      <c r="AR408" s="43">
        <f t="shared" si="346"/>
        <v>7.847756542</v>
      </c>
      <c r="AS408" s="43">
        <f t="shared" si="346"/>
        <v>7.618863643</v>
      </c>
      <c r="AT408" s="43">
        <f t="shared" si="346"/>
        <v>7.396646787</v>
      </c>
      <c r="AU408" s="43">
        <f t="shared" si="346"/>
        <v>7.180911255</v>
      </c>
      <c r="AV408" s="43">
        <f t="shared" si="346"/>
        <v>6.971468011</v>
      </c>
      <c r="AW408" s="43">
        <f t="shared" si="346"/>
        <v>6.768133527</v>
      </c>
      <c r="AX408" s="43">
        <f t="shared" si="346"/>
        <v>6.570729632</v>
      </c>
      <c r="AY408" s="43">
        <f t="shared" si="346"/>
        <v>6.379083351</v>
      </c>
      <c r="AZ408" s="43">
        <f t="shared" si="346"/>
        <v>6.193026754</v>
      </c>
      <c r="BA408" s="43">
        <f t="shared" si="346"/>
        <v>6.012396807</v>
      </c>
      <c r="BB408" s="43">
        <f t="shared" si="346"/>
        <v>5.837035233</v>
      </c>
      <c r="BC408" s="43">
        <f t="shared" si="346"/>
        <v>5.691109352</v>
      </c>
      <c r="BD408" s="43">
        <f t="shared" si="346"/>
        <v>5.548831619</v>
      </c>
      <c r="BE408" s="43">
        <f t="shared" si="346"/>
        <v>5.410110828</v>
      </c>
      <c r="BF408" s="43">
        <f t="shared" si="346"/>
        <v>5.274858057</v>
      </c>
      <c r="BG408" s="43">
        <f t="shared" si="346"/>
        <v>5.142986606</v>
      </c>
      <c r="BH408" s="43">
        <f t="shared" si="346"/>
        <v>5.014411941</v>
      </c>
      <c r="BI408" s="43">
        <f t="shared" si="346"/>
        <v>4.889051642</v>
      </c>
      <c r="BJ408" s="43">
        <f t="shared" si="346"/>
        <v>4.766825351</v>
      </c>
      <c r="BK408" s="43">
        <f t="shared" si="346"/>
        <v>4.647654717</v>
      </c>
      <c r="BL408" s="43">
        <f t="shared" si="346"/>
        <v>4.531463349</v>
      </c>
      <c r="BM408" s="43">
        <f t="shared" si="346"/>
        <v>4.418176766</v>
      </c>
      <c r="BN408" s="43">
        <f t="shared" si="346"/>
        <v>4.307722347</v>
      </c>
      <c r="BO408" s="43"/>
      <c r="BP408" s="43"/>
      <c r="BQ408" s="43"/>
      <c r="BR408" s="43"/>
      <c r="BS408" s="43"/>
      <c r="BT408" s="43"/>
      <c r="BU408" s="43"/>
      <c r="BV408" s="43"/>
      <c r="BW408" s="43"/>
      <c r="BX408" s="43"/>
      <c r="BY408" s="43"/>
      <c r="BZ408" s="43"/>
      <c r="CA408" s="43"/>
      <c r="CB408" s="43"/>
      <c r="CC408" s="43"/>
      <c r="CD408" s="43"/>
      <c r="CE408" s="43"/>
      <c r="CF408" s="43"/>
      <c r="CG408" s="43"/>
      <c r="CH408" s="43"/>
      <c r="CI408" s="43"/>
    </row>
    <row r="409" ht="14.25" customHeight="1">
      <c r="E409" s="50">
        <f t="shared" si="326"/>
        <v>23</v>
      </c>
      <c r="F409" s="50"/>
      <c r="G409" s="43"/>
      <c r="H409" s="43"/>
      <c r="I409" s="43"/>
      <c r="J409" s="43"/>
      <c r="K409" s="43"/>
      <c r="L409" s="43"/>
      <c r="M409" s="43"/>
      <c r="N409" s="43"/>
      <c r="O409" s="43"/>
      <c r="P409" s="43"/>
      <c r="Q409" s="43"/>
      <c r="R409" s="43"/>
      <c r="S409" s="43"/>
      <c r="T409" s="43"/>
      <c r="U409" s="43"/>
      <c r="V409" s="43"/>
      <c r="W409" s="43"/>
      <c r="X409" s="43"/>
      <c r="Y409" s="43"/>
      <c r="Z409" s="43"/>
      <c r="AA409" s="43"/>
      <c r="AB409" s="43"/>
      <c r="AC409" s="43">
        <f>+AC$242*AC$385</f>
        <v>15</v>
      </c>
      <c r="AD409" s="43">
        <f t="shared" ref="AD409:BN409" si="347">+AC409*(1-AD$386)</f>
        <v>14.4375</v>
      </c>
      <c r="AE409" s="43">
        <f t="shared" si="347"/>
        <v>13.95625</v>
      </c>
      <c r="AF409" s="43">
        <f t="shared" si="347"/>
        <v>13.49104167</v>
      </c>
      <c r="AG409" s="43">
        <f t="shared" si="347"/>
        <v>13.04134028</v>
      </c>
      <c r="AH409" s="43">
        <f t="shared" si="347"/>
        <v>12.60662894</v>
      </c>
      <c r="AI409" s="43">
        <f t="shared" si="347"/>
        <v>12.18640797</v>
      </c>
      <c r="AJ409" s="43">
        <f t="shared" si="347"/>
        <v>11.78019437</v>
      </c>
      <c r="AK409" s="43">
        <f t="shared" si="347"/>
        <v>11.38752123</v>
      </c>
      <c r="AL409" s="43">
        <f t="shared" si="347"/>
        <v>11.00793719</v>
      </c>
      <c r="AM409" s="43">
        <f t="shared" si="347"/>
        <v>10.64100595</v>
      </c>
      <c r="AN409" s="43">
        <f t="shared" si="347"/>
        <v>10.28630575</v>
      </c>
      <c r="AO409" s="43">
        <f t="shared" si="347"/>
        <v>9.943428889</v>
      </c>
      <c r="AP409" s="43">
        <f t="shared" si="347"/>
        <v>9.611981259</v>
      </c>
      <c r="AQ409" s="43">
        <f t="shared" si="347"/>
        <v>9.331631806</v>
      </c>
      <c r="AR409" s="43">
        <f t="shared" si="347"/>
        <v>9.059459212</v>
      </c>
      <c r="AS409" s="43">
        <f t="shared" si="347"/>
        <v>8.795224985</v>
      </c>
      <c r="AT409" s="43">
        <f t="shared" si="347"/>
        <v>8.538697589</v>
      </c>
      <c r="AU409" s="43">
        <f t="shared" si="347"/>
        <v>8.289652243</v>
      </c>
      <c r="AV409" s="43">
        <f t="shared" si="347"/>
        <v>8.047870719</v>
      </c>
      <c r="AW409" s="43">
        <f t="shared" si="347"/>
        <v>7.813141157</v>
      </c>
      <c r="AX409" s="43">
        <f t="shared" si="347"/>
        <v>7.585257873</v>
      </c>
      <c r="AY409" s="43">
        <f t="shared" si="347"/>
        <v>7.364021185</v>
      </c>
      <c r="AZ409" s="43">
        <f t="shared" si="347"/>
        <v>7.149237234</v>
      </c>
      <c r="BA409" s="43">
        <f t="shared" si="347"/>
        <v>6.940717814</v>
      </c>
      <c r="BB409" s="43">
        <f t="shared" si="347"/>
        <v>6.738280211</v>
      </c>
      <c r="BC409" s="43">
        <f t="shared" si="347"/>
        <v>6.569823206</v>
      </c>
      <c r="BD409" s="43">
        <f t="shared" si="347"/>
        <v>6.405577626</v>
      </c>
      <c r="BE409" s="43">
        <f t="shared" si="347"/>
        <v>6.245438185</v>
      </c>
      <c r="BF409" s="43">
        <f t="shared" si="347"/>
        <v>6.089302231</v>
      </c>
      <c r="BG409" s="43">
        <f t="shared" si="347"/>
        <v>5.937069675</v>
      </c>
      <c r="BH409" s="43">
        <f t="shared" si="347"/>
        <v>5.788642933</v>
      </c>
      <c r="BI409" s="43">
        <f t="shared" si="347"/>
        <v>5.64392686</v>
      </c>
      <c r="BJ409" s="43">
        <f t="shared" si="347"/>
        <v>5.502828688</v>
      </c>
      <c r="BK409" s="43">
        <f t="shared" si="347"/>
        <v>5.365257971</v>
      </c>
      <c r="BL409" s="43">
        <f t="shared" si="347"/>
        <v>5.231126522</v>
      </c>
      <c r="BM409" s="43">
        <f t="shared" si="347"/>
        <v>5.100348359</v>
      </c>
      <c r="BN409" s="43">
        <f t="shared" si="347"/>
        <v>4.97283965</v>
      </c>
      <c r="BO409" s="43"/>
      <c r="BP409" s="43"/>
      <c r="BQ409" s="43"/>
      <c r="BR409" s="43"/>
      <c r="BS409" s="43"/>
      <c r="BT409" s="43"/>
      <c r="BU409" s="43"/>
      <c r="BV409" s="43"/>
      <c r="BW409" s="43"/>
      <c r="BX409" s="43"/>
      <c r="BY409" s="43"/>
      <c r="BZ409" s="43"/>
      <c r="CA409" s="43"/>
      <c r="CB409" s="43"/>
      <c r="CC409" s="43"/>
      <c r="CD409" s="43"/>
      <c r="CE409" s="43"/>
      <c r="CF409" s="43"/>
      <c r="CG409" s="43"/>
      <c r="CH409" s="43"/>
      <c r="CI409" s="43"/>
      <c r="CJ409" s="43"/>
    </row>
    <row r="410" ht="14.25" customHeight="1">
      <c r="E410" s="50">
        <f t="shared" si="326"/>
        <v>24</v>
      </c>
      <c r="F410" s="50"/>
      <c r="G410" s="43"/>
      <c r="H410" s="43"/>
      <c r="I410" s="43"/>
      <c r="J410" s="43"/>
      <c r="K410" s="43"/>
      <c r="L410" s="43"/>
      <c r="M410" s="43"/>
      <c r="N410" s="43"/>
      <c r="O410" s="43"/>
      <c r="P410" s="43"/>
      <c r="Q410" s="43"/>
      <c r="R410" s="43"/>
      <c r="S410" s="43"/>
      <c r="T410" s="43"/>
      <c r="U410" s="43"/>
      <c r="V410" s="43"/>
      <c r="W410" s="43"/>
      <c r="X410" s="43"/>
      <c r="Y410" s="43"/>
      <c r="Z410" s="43"/>
      <c r="AA410" s="43"/>
      <c r="AB410" s="43"/>
      <c r="AC410" s="43"/>
      <c r="AD410" s="43">
        <f>+AD$242*AD$385</f>
        <v>15</v>
      </c>
      <c r="AE410" s="43">
        <f t="shared" ref="AE410:BN410" si="348">+AD410*(1-AE$386)</f>
        <v>14.5</v>
      </c>
      <c r="AF410" s="43">
        <f t="shared" si="348"/>
        <v>14.01666667</v>
      </c>
      <c r="AG410" s="43">
        <f t="shared" si="348"/>
        <v>13.54944444</v>
      </c>
      <c r="AH410" s="43">
        <f t="shared" si="348"/>
        <v>13.0977963</v>
      </c>
      <c r="AI410" s="43">
        <f t="shared" si="348"/>
        <v>12.66120309</v>
      </c>
      <c r="AJ410" s="43">
        <f t="shared" si="348"/>
        <v>12.23916298</v>
      </c>
      <c r="AK410" s="43">
        <f t="shared" si="348"/>
        <v>11.83119088</v>
      </c>
      <c r="AL410" s="43">
        <f t="shared" si="348"/>
        <v>11.43681785</v>
      </c>
      <c r="AM410" s="43">
        <f t="shared" si="348"/>
        <v>11.05559059</v>
      </c>
      <c r="AN410" s="43">
        <f t="shared" si="348"/>
        <v>10.68707091</v>
      </c>
      <c r="AO410" s="43">
        <f t="shared" si="348"/>
        <v>10.33083521</v>
      </c>
      <c r="AP410" s="43">
        <f t="shared" si="348"/>
        <v>9.986474036</v>
      </c>
      <c r="AQ410" s="43">
        <f t="shared" si="348"/>
        <v>9.695201876</v>
      </c>
      <c r="AR410" s="43">
        <f t="shared" si="348"/>
        <v>9.412425155</v>
      </c>
      <c r="AS410" s="43">
        <f t="shared" si="348"/>
        <v>9.137896088</v>
      </c>
      <c r="AT410" s="43">
        <f t="shared" si="348"/>
        <v>8.871374119</v>
      </c>
      <c r="AU410" s="43">
        <f t="shared" si="348"/>
        <v>8.612625707</v>
      </c>
      <c r="AV410" s="43">
        <f t="shared" si="348"/>
        <v>8.361424124</v>
      </c>
      <c r="AW410" s="43">
        <f t="shared" si="348"/>
        <v>8.117549254</v>
      </c>
      <c r="AX410" s="43">
        <f t="shared" si="348"/>
        <v>7.8807874</v>
      </c>
      <c r="AY410" s="43">
        <f t="shared" si="348"/>
        <v>7.650931101</v>
      </c>
      <c r="AZ410" s="43">
        <f t="shared" si="348"/>
        <v>7.427778944</v>
      </c>
      <c r="BA410" s="43">
        <f t="shared" si="348"/>
        <v>7.211135392</v>
      </c>
      <c r="BB410" s="43">
        <f t="shared" si="348"/>
        <v>7.000810609</v>
      </c>
      <c r="BC410" s="43">
        <f t="shared" si="348"/>
        <v>6.825790344</v>
      </c>
      <c r="BD410" s="43">
        <f t="shared" si="348"/>
        <v>6.655145585</v>
      </c>
      <c r="BE410" s="43">
        <f t="shared" si="348"/>
        <v>6.488766946</v>
      </c>
      <c r="BF410" s="43">
        <f t="shared" si="348"/>
        <v>6.326547772</v>
      </c>
      <c r="BG410" s="43">
        <f t="shared" si="348"/>
        <v>6.168384078</v>
      </c>
      <c r="BH410" s="43">
        <f t="shared" si="348"/>
        <v>6.014174476</v>
      </c>
      <c r="BI410" s="43">
        <f t="shared" si="348"/>
        <v>5.863820114</v>
      </c>
      <c r="BJ410" s="43">
        <f t="shared" si="348"/>
        <v>5.717224611</v>
      </c>
      <c r="BK410" s="43">
        <f t="shared" si="348"/>
        <v>5.574293996</v>
      </c>
      <c r="BL410" s="43">
        <f t="shared" si="348"/>
        <v>5.434936646</v>
      </c>
      <c r="BM410" s="43">
        <f t="shared" si="348"/>
        <v>5.29906323</v>
      </c>
      <c r="BN410" s="43">
        <f t="shared" si="348"/>
        <v>5.166586649</v>
      </c>
      <c r="BO410" s="43"/>
      <c r="BP410" s="43"/>
      <c r="BQ410" s="43"/>
      <c r="BR410" s="43"/>
      <c r="BS410" s="43"/>
      <c r="BT410" s="43"/>
      <c r="BU410" s="43"/>
      <c r="BV410" s="43"/>
      <c r="BW410" s="43"/>
      <c r="BX410" s="43"/>
      <c r="BY410" s="43"/>
      <c r="BZ410" s="43"/>
      <c r="CA410" s="43"/>
      <c r="CB410" s="43"/>
      <c r="CC410" s="43"/>
      <c r="CD410" s="43"/>
      <c r="CE410" s="43"/>
      <c r="CF410" s="43"/>
      <c r="CG410" s="43"/>
      <c r="CH410" s="43"/>
      <c r="CI410" s="43"/>
      <c r="CJ410" s="43"/>
      <c r="CK410" s="43"/>
    </row>
    <row r="411" ht="14.25" customHeight="1">
      <c r="E411" s="50">
        <f t="shared" si="326"/>
        <v>25</v>
      </c>
      <c r="F411" s="50"/>
      <c r="G411" s="43"/>
      <c r="H411" s="43"/>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f>+AE$242*AE$385</f>
        <v>16.5</v>
      </c>
      <c r="AF411" s="43">
        <f t="shared" ref="AF411:BN411" si="349">+AE411*(1-AF$386)</f>
        <v>15.95</v>
      </c>
      <c r="AG411" s="43">
        <f t="shared" si="349"/>
        <v>15.41833333</v>
      </c>
      <c r="AH411" s="43">
        <f t="shared" si="349"/>
        <v>14.90438889</v>
      </c>
      <c r="AI411" s="43">
        <f t="shared" si="349"/>
        <v>14.40757593</v>
      </c>
      <c r="AJ411" s="43">
        <f t="shared" si="349"/>
        <v>13.9273234</v>
      </c>
      <c r="AK411" s="43">
        <f t="shared" si="349"/>
        <v>13.46307928</v>
      </c>
      <c r="AL411" s="43">
        <f t="shared" si="349"/>
        <v>13.01430997</v>
      </c>
      <c r="AM411" s="43">
        <f t="shared" si="349"/>
        <v>12.58049964</v>
      </c>
      <c r="AN411" s="43">
        <f t="shared" si="349"/>
        <v>12.16114965</v>
      </c>
      <c r="AO411" s="43">
        <f t="shared" si="349"/>
        <v>11.755778</v>
      </c>
      <c r="AP411" s="43">
        <f t="shared" si="349"/>
        <v>11.36391873</v>
      </c>
      <c r="AQ411" s="43">
        <f t="shared" si="349"/>
        <v>11.0324711</v>
      </c>
      <c r="AR411" s="43">
        <f t="shared" si="349"/>
        <v>10.71069069</v>
      </c>
      <c r="AS411" s="43">
        <f t="shared" si="349"/>
        <v>10.39829555</v>
      </c>
      <c r="AT411" s="43">
        <f t="shared" si="349"/>
        <v>10.09501193</v>
      </c>
      <c r="AU411" s="43">
        <f t="shared" si="349"/>
        <v>9.80057408</v>
      </c>
      <c r="AV411" s="43">
        <f t="shared" si="349"/>
        <v>9.514724003</v>
      </c>
      <c r="AW411" s="43">
        <f t="shared" si="349"/>
        <v>9.23721122</v>
      </c>
      <c r="AX411" s="43">
        <f t="shared" si="349"/>
        <v>8.967792559</v>
      </c>
      <c r="AY411" s="43">
        <f t="shared" si="349"/>
        <v>8.706231943</v>
      </c>
      <c r="AZ411" s="43">
        <f t="shared" si="349"/>
        <v>8.452300178</v>
      </c>
      <c r="BA411" s="43">
        <f t="shared" si="349"/>
        <v>8.205774756</v>
      </c>
      <c r="BB411" s="43">
        <f t="shared" si="349"/>
        <v>7.966439659</v>
      </c>
      <c r="BC411" s="43">
        <f t="shared" si="349"/>
        <v>7.767278667</v>
      </c>
      <c r="BD411" s="43">
        <f t="shared" si="349"/>
        <v>7.573096701</v>
      </c>
      <c r="BE411" s="43">
        <f t="shared" si="349"/>
        <v>7.383769283</v>
      </c>
      <c r="BF411" s="43">
        <f t="shared" si="349"/>
        <v>7.199175051</v>
      </c>
      <c r="BG411" s="43">
        <f t="shared" si="349"/>
        <v>7.019195675</v>
      </c>
      <c r="BH411" s="43">
        <f t="shared" si="349"/>
        <v>6.843715783</v>
      </c>
      <c r="BI411" s="43">
        <f t="shared" si="349"/>
        <v>6.672622888</v>
      </c>
      <c r="BJ411" s="43">
        <f t="shared" si="349"/>
        <v>6.505807316</v>
      </c>
      <c r="BK411" s="43">
        <f t="shared" si="349"/>
        <v>6.343162133</v>
      </c>
      <c r="BL411" s="43">
        <f t="shared" si="349"/>
        <v>6.18458308</v>
      </c>
      <c r="BM411" s="43">
        <f t="shared" si="349"/>
        <v>6.029968503</v>
      </c>
      <c r="BN411" s="43">
        <f t="shared" si="349"/>
        <v>5.87921929</v>
      </c>
      <c r="BO411" s="43"/>
      <c r="BP411" s="43"/>
      <c r="BQ411" s="43"/>
      <c r="BR411" s="43"/>
      <c r="BS411" s="43"/>
      <c r="BT411" s="43"/>
      <c r="BU411" s="43"/>
      <c r="BV411" s="43"/>
      <c r="BW411" s="43"/>
      <c r="BX411" s="43"/>
      <c r="BY411" s="43"/>
      <c r="BZ411" s="43"/>
      <c r="CA411" s="43"/>
      <c r="CB411" s="43"/>
      <c r="CC411" s="43"/>
      <c r="CD411" s="43"/>
      <c r="CE411" s="43"/>
      <c r="CF411" s="43"/>
      <c r="CG411" s="43"/>
      <c r="CH411" s="43"/>
      <c r="CI411" s="43"/>
      <c r="CJ411" s="43"/>
      <c r="CK411" s="43"/>
      <c r="CL411" s="43"/>
    </row>
    <row r="412" ht="14.25" customHeight="1">
      <c r="E412" s="50">
        <f t="shared" si="326"/>
        <v>26</v>
      </c>
      <c r="F412" s="50"/>
      <c r="G412" s="43"/>
      <c r="H412" s="43"/>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f>+AF$242*AF$385</f>
        <v>16.5</v>
      </c>
      <c r="AG412" s="43">
        <f t="shared" ref="AG412:BN412" si="350">+AF412*(1-AG$386)</f>
        <v>15.95</v>
      </c>
      <c r="AH412" s="43">
        <f t="shared" si="350"/>
        <v>15.41833333</v>
      </c>
      <c r="AI412" s="43">
        <f t="shared" si="350"/>
        <v>14.90438889</v>
      </c>
      <c r="AJ412" s="43">
        <f t="shared" si="350"/>
        <v>14.40757593</v>
      </c>
      <c r="AK412" s="43">
        <f t="shared" si="350"/>
        <v>13.9273234</v>
      </c>
      <c r="AL412" s="43">
        <f t="shared" si="350"/>
        <v>13.46307928</v>
      </c>
      <c r="AM412" s="43">
        <f t="shared" si="350"/>
        <v>13.01430997</v>
      </c>
      <c r="AN412" s="43">
        <f t="shared" si="350"/>
        <v>12.58049964</v>
      </c>
      <c r="AO412" s="43">
        <f t="shared" si="350"/>
        <v>12.16114965</v>
      </c>
      <c r="AP412" s="43">
        <f t="shared" si="350"/>
        <v>11.755778</v>
      </c>
      <c r="AQ412" s="43">
        <f t="shared" si="350"/>
        <v>11.41290114</v>
      </c>
      <c r="AR412" s="43">
        <f t="shared" si="350"/>
        <v>11.08002486</v>
      </c>
      <c r="AS412" s="43">
        <f t="shared" si="350"/>
        <v>10.75685746</v>
      </c>
      <c r="AT412" s="43">
        <f t="shared" si="350"/>
        <v>10.44311579</v>
      </c>
      <c r="AU412" s="43">
        <f t="shared" si="350"/>
        <v>10.13852491</v>
      </c>
      <c r="AV412" s="43">
        <f t="shared" si="350"/>
        <v>9.842817934</v>
      </c>
      <c r="AW412" s="43">
        <f t="shared" si="350"/>
        <v>9.555735744</v>
      </c>
      <c r="AX412" s="43">
        <f t="shared" si="350"/>
        <v>9.277026785</v>
      </c>
      <c r="AY412" s="43">
        <f t="shared" si="350"/>
        <v>9.006446837</v>
      </c>
      <c r="AZ412" s="43">
        <f t="shared" si="350"/>
        <v>8.743758805</v>
      </c>
      <c r="BA412" s="43">
        <f t="shared" si="350"/>
        <v>8.488732506</v>
      </c>
      <c r="BB412" s="43">
        <f t="shared" si="350"/>
        <v>8.241144475</v>
      </c>
      <c r="BC412" s="43">
        <f t="shared" si="350"/>
        <v>8.035115863</v>
      </c>
      <c r="BD412" s="43">
        <f t="shared" si="350"/>
        <v>7.834237966</v>
      </c>
      <c r="BE412" s="43">
        <f t="shared" si="350"/>
        <v>7.638382017</v>
      </c>
      <c r="BF412" s="43">
        <f t="shared" si="350"/>
        <v>7.447422467</v>
      </c>
      <c r="BG412" s="43">
        <f t="shared" si="350"/>
        <v>7.261236905</v>
      </c>
      <c r="BH412" s="43">
        <f t="shared" si="350"/>
        <v>7.079705982</v>
      </c>
      <c r="BI412" s="43">
        <f t="shared" si="350"/>
        <v>6.902713333</v>
      </c>
      <c r="BJ412" s="43">
        <f t="shared" si="350"/>
        <v>6.730145499</v>
      </c>
      <c r="BK412" s="43">
        <f t="shared" si="350"/>
        <v>6.561891862</v>
      </c>
      <c r="BL412" s="43">
        <f t="shared" si="350"/>
        <v>6.397844565</v>
      </c>
      <c r="BM412" s="43">
        <f t="shared" si="350"/>
        <v>6.237898451</v>
      </c>
      <c r="BN412" s="43">
        <f t="shared" si="350"/>
        <v>6.08195099</v>
      </c>
      <c r="BO412" s="43"/>
      <c r="BP412" s="43"/>
      <c r="BQ412" s="43"/>
      <c r="BR412" s="43"/>
      <c r="BS412" s="43"/>
      <c r="BT412" s="43"/>
      <c r="BU412" s="43"/>
      <c r="BV412" s="43"/>
      <c r="BW412" s="43"/>
      <c r="BX412" s="43"/>
      <c r="BY412" s="43"/>
      <c r="BZ412" s="43"/>
      <c r="CA412" s="43"/>
      <c r="CB412" s="43"/>
      <c r="CC412" s="43"/>
      <c r="CD412" s="43"/>
      <c r="CE412" s="43"/>
      <c r="CF412" s="43"/>
      <c r="CG412" s="43"/>
      <c r="CH412" s="43"/>
      <c r="CI412" s="43"/>
      <c r="CJ412" s="43"/>
      <c r="CK412" s="43"/>
      <c r="CL412" s="43"/>
      <c r="CM412" s="43"/>
      <c r="CN412" s="43"/>
      <c r="CO412" s="43"/>
      <c r="CP412" s="43"/>
      <c r="CQ412" s="43"/>
      <c r="CR412" s="43"/>
      <c r="CS412" s="43"/>
      <c r="CT412" s="43"/>
      <c r="CU412" s="43"/>
      <c r="CV412" s="43"/>
      <c r="CW412" s="43"/>
      <c r="CX412" s="43"/>
      <c r="CY412" s="43"/>
      <c r="CZ412" s="43"/>
      <c r="DA412" s="43"/>
      <c r="DB412" s="43"/>
      <c r="DC412" s="43"/>
      <c r="DD412" s="43"/>
      <c r="DE412" s="43"/>
      <c r="DF412" s="43"/>
      <c r="DG412" s="43"/>
      <c r="DH412" s="43"/>
      <c r="DI412" s="43"/>
      <c r="DJ412" s="43"/>
      <c r="DK412" s="43"/>
      <c r="DL412" s="43"/>
      <c r="DM412" s="43"/>
      <c r="DN412" s="43"/>
      <c r="DO412" s="43"/>
      <c r="DP412" s="43"/>
      <c r="DQ412" s="43"/>
      <c r="DR412" s="43"/>
      <c r="DS412" s="43"/>
      <c r="DT412" s="43"/>
      <c r="DU412" s="43"/>
      <c r="DV412" s="43">
        <f t="shared" ref="DV412:ES412" si="351">+DU412*(1-DV$386)</f>
        <v>0</v>
      </c>
      <c r="DW412" s="43">
        <f t="shared" si="351"/>
        <v>0</v>
      </c>
      <c r="DX412" s="43">
        <f t="shared" si="351"/>
        <v>0</v>
      </c>
      <c r="DY412" s="43">
        <f t="shared" si="351"/>
        <v>0</v>
      </c>
      <c r="DZ412" s="43">
        <f t="shared" si="351"/>
        <v>0</v>
      </c>
      <c r="EA412" s="43">
        <f t="shared" si="351"/>
        <v>0</v>
      </c>
      <c r="EB412" s="43">
        <f t="shared" si="351"/>
        <v>0</v>
      </c>
      <c r="EC412" s="43">
        <f t="shared" si="351"/>
        <v>0</v>
      </c>
      <c r="ED412" s="43">
        <f t="shared" si="351"/>
        <v>0</v>
      </c>
      <c r="EE412" s="43">
        <f t="shared" si="351"/>
        <v>0</v>
      </c>
      <c r="EF412" s="43">
        <f t="shared" si="351"/>
        <v>0</v>
      </c>
      <c r="EG412" s="43">
        <f t="shared" si="351"/>
        <v>0</v>
      </c>
      <c r="EH412" s="43">
        <f t="shared" si="351"/>
        <v>0</v>
      </c>
      <c r="EI412" s="43">
        <f t="shared" si="351"/>
        <v>0</v>
      </c>
      <c r="EJ412" s="43">
        <f t="shared" si="351"/>
        <v>0</v>
      </c>
      <c r="EK412" s="43">
        <f t="shared" si="351"/>
        <v>0</v>
      </c>
      <c r="EL412" s="43">
        <f t="shared" si="351"/>
        <v>0</v>
      </c>
      <c r="EM412" s="43">
        <f t="shared" si="351"/>
        <v>0</v>
      </c>
      <c r="EN412" s="43">
        <f t="shared" si="351"/>
        <v>0</v>
      </c>
      <c r="EO412" s="43">
        <f t="shared" si="351"/>
        <v>0</v>
      </c>
      <c r="EP412" s="43">
        <f t="shared" si="351"/>
        <v>0</v>
      </c>
      <c r="EQ412" s="43">
        <f t="shared" si="351"/>
        <v>0</v>
      </c>
      <c r="ER412" s="43">
        <f t="shared" si="351"/>
        <v>0</v>
      </c>
      <c r="ES412" s="43">
        <f t="shared" si="351"/>
        <v>0</v>
      </c>
    </row>
    <row r="413" ht="14.25" customHeight="1">
      <c r="E413" s="50">
        <f t="shared" si="326"/>
        <v>27</v>
      </c>
      <c r="F413" s="50"/>
      <c r="G413" s="43"/>
      <c r="H413" s="43"/>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f>+AG$242*AG$385</f>
        <v>18</v>
      </c>
      <c r="AH413" s="43">
        <f t="shared" ref="AH413:BN413" si="352">+AG413*(1-AH$386)</f>
        <v>17.4</v>
      </c>
      <c r="AI413" s="43">
        <f t="shared" si="352"/>
        <v>16.82</v>
      </c>
      <c r="AJ413" s="43">
        <f t="shared" si="352"/>
        <v>16.25933333</v>
      </c>
      <c r="AK413" s="43">
        <f t="shared" si="352"/>
        <v>15.71735556</v>
      </c>
      <c r="AL413" s="43">
        <f t="shared" si="352"/>
        <v>15.1934437</v>
      </c>
      <c r="AM413" s="43">
        <f t="shared" si="352"/>
        <v>14.68699558</v>
      </c>
      <c r="AN413" s="43">
        <f t="shared" si="352"/>
        <v>14.19742906</v>
      </c>
      <c r="AO413" s="43">
        <f t="shared" si="352"/>
        <v>13.72418143</v>
      </c>
      <c r="AP413" s="43">
        <f t="shared" si="352"/>
        <v>13.26670871</v>
      </c>
      <c r="AQ413" s="43">
        <f t="shared" si="352"/>
        <v>12.87976304</v>
      </c>
      <c r="AR413" s="43">
        <f t="shared" si="352"/>
        <v>12.50410329</v>
      </c>
      <c r="AS413" s="43">
        <f t="shared" si="352"/>
        <v>12.13940027</v>
      </c>
      <c r="AT413" s="43">
        <f t="shared" si="352"/>
        <v>11.78533443</v>
      </c>
      <c r="AU413" s="43">
        <f t="shared" si="352"/>
        <v>11.44159551</v>
      </c>
      <c r="AV413" s="43">
        <f t="shared" si="352"/>
        <v>11.10788231</v>
      </c>
      <c r="AW413" s="43">
        <f t="shared" si="352"/>
        <v>10.78390241</v>
      </c>
      <c r="AX413" s="43">
        <f t="shared" si="352"/>
        <v>10.46937192</v>
      </c>
      <c r="AY413" s="43">
        <f t="shared" si="352"/>
        <v>10.16401524</v>
      </c>
      <c r="AZ413" s="43">
        <f t="shared" si="352"/>
        <v>9.867564795</v>
      </c>
      <c r="BA413" s="43">
        <f t="shared" si="352"/>
        <v>9.579760822</v>
      </c>
      <c r="BB413" s="43">
        <f t="shared" si="352"/>
        <v>9.300351131</v>
      </c>
      <c r="BC413" s="43">
        <f t="shared" si="352"/>
        <v>9.067842353</v>
      </c>
      <c r="BD413" s="43">
        <f t="shared" si="352"/>
        <v>8.841146294</v>
      </c>
      <c r="BE413" s="43">
        <f t="shared" si="352"/>
        <v>8.620117637</v>
      </c>
      <c r="BF413" s="43">
        <f t="shared" si="352"/>
        <v>8.404614696</v>
      </c>
      <c r="BG413" s="43">
        <f t="shared" si="352"/>
        <v>8.194499329</v>
      </c>
      <c r="BH413" s="43">
        <f t="shared" si="352"/>
        <v>7.989636845</v>
      </c>
      <c r="BI413" s="43">
        <f t="shared" si="352"/>
        <v>7.789895924</v>
      </c>
      <c r="BJ413" s="43">
        <f t="shared" si="352"/>
        <v>7.595148526</v>
      </c>
      <c r="BK413" s="43">
        <f t="shared" si="352"/>
        <v>7.405269813</v>
      </c>
      <c r="BL413" s="43">
        <f t="shared" si="352"/>
        <v>7.220138068</v>
      </c>
      <c r="BM413" s="43">
        <f t="shared" si="352"/>
        <v>7.039634616</v>
      </c>
      <c r="BN413" s="43">
        <f t="shared" si="352"/>
        <v>6.863643751</v>
      </c>
      <c r="BO413" s="43"/>
      <c r="BP413" s="43"/>
      <c r="BQ413" s="43"/>
      <c r="BR413" s="43"/>
      <c r="BS413" s="43"/>
      <c r="BT413" s="43"/>
      <c r="BU413" s="43"/>
      <c r="BV413" s="43"/>
      <c r="BW413" s="43"/>
      <c r="BX413" s="43"/>
      <c r="BY413" s="43"/>
      <c r="BZ413" s="43"/>
      <c r="CA413" s="43"/>
      <c r="CB413" s="43"/>
      <c r="CC413" s="43"/>
      <c r="CD413" s="43"/>
      <c r="CE413" s="43"/>
      <c r="CF413" s="43"/>
      <c r="CG413" s="43"/>
      <c r="CH413" s="43"/>
      <c r="CI413" s="43"/>
      <c r="CJ413" s="43"/>
      <c r="CK413" s="43"/>
      <c r="CL413" s="43"/>
      <c r="CM413" s="43"/>
      <c r="CN413" s="43"/>
    </row>
    <row r="414" ht="14.25" customHeight="1">
      <c r="E414" s="50">
        <f t="shared" si="326"/>
        <v>28</v>
      </c>
      <c r="F414" s="50"/>
      <c r="G414" s="43"/>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f>+AH$242*AH$385</f>
        <v>18</v>
      </c>
      <c r="AI414" s="43">
        <f t="shared" ref="AI414:BN414" si="353">+AH414*(1-AI$386)</f>
        <v>17.4</v>
      </c>
      <c r="AJ414" s="43">
        <f t="shared" si="353"/>
        <v>16.82</v>
      </c>
      <c r="AK414" s="43">
        <f t="shared" si="353"/>
        <v>16.25933333</v>
      </c>
      <c r="AL414" s="43">
        <f t="shared" si="353"/>
        <v>15.71735556</v>
      </c>
      <c r="AM414" s="43">
        <f t="shared" si="353"/>
        <v>15.1934437</v>
      </c>
      <c r="AN414" s="43">
        <f t="shared" si="353"/>
        <v>14.68699558</v>
      </c>
      <c r="AO414" s="43">
        <f t="shared" si="353"/>
        <v>14.19742906</v>
      </c>
      <c r="AP414" s="43">
        <f t="shared" si="353"/>
        <v>13.72418143</v>
      </c>
      <c r="AQ414" s="43">
        <f t="shared" si="353"/>
        <v>13.3238928</v>
      </c>
      <c r="AR414" s="43">
        <f t="shared" si="353"/>
        <v>12.93527926</v>
      </c>
      <c r="AS414" s="43">
        <f t="shared" si="353"/>
        <v>12.55800028</v>
      </c>
      <c r="AT414" s="43">
        <f t="shared" si="353"/>
        <v>12.19172527</v>
      </c>
      <c r="AU414" s="43">
        <f t="shared" si="353"/>
        <v>11.83613329</v>
      </c>
      <c r="AV414" s="43">
        <f t="shared" si="353"/>
        <v>11.49091273</v>
      </c>
      <c r="AW414" s="43">
        <f t="shared" si="353"/>
        <v>11.15576111</v>
      </c>
      <c r="AX414" s="43">
        <f t="shared" si="353"/>
        <v>10.83038475</v>
      </c>
      <c r="AY414" s="43">
        <f t="shared" si="353"/>
        <v>10.51449852</v>
      </c>
      <c r="AZ414" s="43">
        <f t="shared" si="353"/>
        <v>10.20782565</v>
      </c>
      <c r="BA414" s="43">
        <f t="shared" si="353"/>
        <v>9.910097402</v>
      </c>
      <c r="BB414" s="43">
        <f t="shared" si="353"/>
        <v>9.621052894</v>
      </c>
      <c r="BC414" s="43">
        <f t="shared" si="353"/>
        <v>9.380526572</v>
      </c>
      <c r="BD414" s="43">
        <f t="shared" si="353"/>
        <v>9.146013408</v>
      </c>
      <c r="BE414" s="43">
        <f t="shared" si="353"/>
        <v>8.917363073</v>
      </c>
      <c r="BF414" s="43">
        <f t="shared" si="353"/>
        <v>8.694428996</v>
      </c>
      <c r="BG414" s="43">
        <f t="shared" si="353"/>
        <v>8.477068271</v>
      </c>
      <c r="BH414" s="43">
        <f t="shared" si="353"/>
        <v>8.265141564</v>
      </c>
      <c r="BI414" s="43">
        <f t="shared" si="353"/>
        <v>8.058513025</v>
      </c>
      <c r="BJ414" s="43">
        <f t="shared" si="353"/>
        <v>7.857050199</v>
      </c>
      <c r="BK414" s="43">
        <f t="shared" si="353"/>
        <v>7.660623944</v>
      </c>
      <c r="BL414" s="43">
        <f t="shared" si="353"/>
        <v>7.469108346</v>
      </c>
      <c r="BM414" s="43">
        <f t="shared" si="353"/>
        <v>7.282380637</v>
      </c>
      <c r="BN414" s="43">
        <f t="shared" si="353"/>
        <v>7.100321121</v>
      </c>
      <c r="BO414" s="43"/>
      <c r="BP414" s="43"/>
      <c r="BQ414" s="43"/>
      <c r="BR414" s="43"/>
      <c r="BS414" s="43"/>
      <c r="BT414" s="43"/>
      <c r="BU414" s="43"/>
      <c r="BV414" s="43"/>
      <c r="BW414" s="43"/>
      <c r="BX414" s="43"/>
      <c r="BY414" s="43"/>
      <c r="BZ414" s="43"/>
      <c r="CA414" s="43"/>
      <c r="CB414" s="43"/>
      <c r="CC414" s="43"/>
      <c r="CD414" s="43"/>
      <c r="CE414" s="43"/>
      <c r="CF414" s="43"/>
      <c r="CG414" s="43"/>
      <c r="CH414" s="43"/>
      <c r="CI414" s="43"/>
      <c r="CJ414" s="43"/>
      <c r="CK414" s="43"/>
      <c r="CL414" s="43"/>
      <c r="CM414" s="43"/>
      <c r="CN414" s="43"/>
      <c r="CO414" s="43"/>
    </row>
    <row r="415" ht="14.25" customHeight="1">
      <c r="E415" s="50">
        <f t="shared" si="326"/>
        <v>29</v>
      </c>
      <c r="F415" s="50"/>
      <c r="G415" s="43"/>
      <c r="H415" s="43"/>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f>+AI$242*AI$385</f>
        <v>19.5</v>
      </c>
      <c r="AJ415" s="43">
        <f t="shared" ref="AJ415:BN415" si="354">+AI415*(1-AJ$386)</f>
        <v>18.85</v>
      </c>
      <c r="AK415" s="43">
        <f t="shared" si="354"/>
        <v>18.22166667</v>
      </c>
      <c r="AL415" s="43">
        <f t="shared" si="354"/>
        <v>17.61427778</v>
      </c>
      <c r="AM415" s="43">
        <f t="shared" si="354"/>
        <v>17.02713519</v>
      </c>
      <c r="AN415" s="43">
        <f t="shared" si="354"/>
        <v>16.45956401</v>
      </c>
      <c r="AO415" s="43">
        <f t="shared" si="354"/>
        <v>15.91091188</v>
      </c>
      <c r="AP415" s="43">
        <f t="shared" si="354"/>
        <v>15.38054815</v>
      </c>
      <c r="AQ415" s="43">
        <f t="shared" si="354"/>
        <v>14.93194883</v>
      </c>
      <c r="AR415" s="43">
        <f t="shared" si="354"/>
        <v>14.49643365</v>
      </c>
      <c r="AS415" s="43">
        <f t="shared" si="354"/>
        <v>14.07362101</v>
      </c>
      <c r="AT415" s="43">
        <f t="shared" si="354"/>
        <v>13.66314039</v>
      </c>
      <c r="AU415" s="43">
        <f t="shared" si="354"/>
        <v>13.26463213</v>
      </c>
      <c r="AV415" s="43">
        <f t="shared" si="354"/>
        <v>12.87774703</v>
      </c>
      <c r="AW415" s="43">
        <f t="shared" si="354"/>
        <v>12.50214607</v>
      </c>
      <c r="AX415" s="43">
        <f t="shared" si="354"/>
        <v>12.13750015</v>
      </c>
      <c r="AY415" s="43">
        <f t="shared" si="354"/>
        <v>11.78348972</v>
      </c>
      <c r="AZ415" s="43">
        <f t="shared" si="354"/>
        <v>11.43980461</v>
      </c>
      <c r="BA415" s="43">
        <f t="shared" si="354"/>
        <v>11.10614364</v>
      </c>
      <c r="BB415" s="43">
        <f t="shared" si="354"/>
        <v>10.78221445</v>
      </c>
      <c r="BC415" s="43">
        <f t="shared" si="354"/>
        <v>10.51265909</v>
      </c>
      <c r="BD415" s="43">
        <f t="shared" si="354"/>
        <v>10.24984261</v>
      </c>
      <c r="BE415" s="43">
        <f t="shared" si="354"/>
        <v>9.993596547</v>
      </c>
      <c r="BF415" s="43">
        <f t="shared" si="354"/>
        <v>9.743756633</v>
      </c>
      <c r="BG415" s="43">
        <f t="shared" si="354"/>
        <v>9.500162717</v>
      </c>
      <c r="BH415" s="43">
        <f t="shared" si="354"/>
        <v>9.262658649</v>
      </c>
      <c r="BI415" s="43">
        <f t="shared" si="354"/>
        <v>9.031092183</v>
      </c>
      <c r="BJ415" s="43">
        <f t="shared" si="354"/>
        <v>8.805314879</v>
      </c>
      <c r="BK415" s="43">
        <f t="shared" si="354"/>
        <v>8.585182007</v>
      </c>
      <c r="BL415" s="43">
        <f t="shared" si="354"/>
        <v>8.370552456</v>
      </c>
      <c r="BM415" s="43">
        <f t="shared" si="354"/>
        <v>8.161288645</v>
      </c>
      <c r="BN415" s="43">
        <f t="shared" si="354"/>
        <v>7.957256429</v>
      </c>
      <c r="BO415" s="43"/>
      <c r="BP415" s="43"/>
      <c r="BQ415" s="43"/>
      <c r="BR415" s="43"/>
      <c r="BS415" s="43"/>
      <c r="BT415" s="43"/>
      <c r="BU415" s="43"/>
      <c r="BV415" s="43"/>
      <c r="BW415" s="43"/>
      <c r="BX415" s="43"/>
      <c r="BY415" s="43"/>
      <c r="BZ415" s="43"/>
      <c r="CA415" s="43"/>
      <c r="CB415" s="43"/>
      <c r="CC415" s="43"/>
      <c r="CD415" s="43"/>
      <c r="CE415" s="43"/>
      <c r="CF415" s="43"/>
      <c r="CG415" s="43"/>
      <c r="CH415" s="43"/>
      <c r="CI415" s="43"/>
      <c r="CJ415" s="43"/>
      <c r="CK415" s="43"/>
      <c r="CL415" s="43"/>
      <c r="CM415" s="43"/>
      <c r="CN415" s="43"/>
      <c r="CO415" s="43"/>
      <c r="CP415" s="43"/>
    </row>
    <row r="416" ht="14.25" customHeight="1">
      <c r="E416" s="50">
        <f t="shared" si="326"/>
        <v>30</v>
      </c>
      <c r="F416" s="50"/>
      <c r="G416" s="43"/>
      <c r="H416" s="43"/>
      <c r="I416" s="43"/>
      <c r="J416" s="43"/>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f>+AJ$242*AJ$385</f>
        <v>19.5</v>
      </c>
      <c r="AK416" s="43">
        <f t="shared" ref="AK416:BN416" si="355">+AJ416*(1-AK$386)</f>
        <v>18.85</v>
      </c>
      <c r="AL416" s="43">
        <f t="shared" si="355"/>
        <v>18.22166667</v>
      </c>
      <c r="AM416" s="43">
        <f t="shared" si="355"/>
        <v>17.61427778</v>
      </c>
      <c r="AN416" s="43">
        <f t="shared" si="355"/>
        <v>17.02713519</v>
      </c>
      <c r="AO416" s="43">
        <f t="shared" si="355"/>
        <v>16.45956401</v>
      </c>
      <c r="AP416" s="43">
        <f t="shared" si="355"/>
        <v>15.91091188</v>
      </c>
      <c r="AQ416" s="43">
        <f t="shared" si="355"/>
        <v>15.44684362</v>
      </c>
      <c r="AR416" s="43">
        <f t="shared" si="355"/>
        <v>14.99631068</v>
      </c>
      <c r="AS416" s="43">
        <f t="shared" si="355"/>
        <v>14.55891828</v>
      </c>
      <c r="AT416" s="43">
        <f t="shared" si="355"/>
        <v>14.13428317</v>
      </c>
      <c r="AU416" s="43">
        <f t="shared" si="355"/>
        <v>13.72203324</v>
      </c>
      <c r="AV416" s="43">
        <f t="shared" si="355"/>
        <v>13.32180727</v>
      </c>
      <c r="AW416" s="43">
        <f t="shared" si="355"/>
        <v>12.93325456</v>
      </c>
      <c r="AX416" s="43">
        <f t="shared" si="355"/>
        <v>12.55603463</v>
      </c>
      <c r="AY416" s="43">
        <f t="shared" si="355"/>
        <v>12.18981696</v>
      </c>
      <c r="AZ416" s="43">
        <f t="shared" si="355"/>
        <v>11.83428063</v>
      </c>
      <c r="BA416" s="43">
        <f t="shared" si="355"/>
        <v>11.48911411</v>
      </c>
      <c r="BB416" s="43">
        <f t="shared" si="355"/>
        <v>11.15401495</v>
      </c>
      <c r="BC416" s="43">
        <f t="shared" si="355"/>
        <v>10.87516458</v>
      </c>
      <c r="BD416" s="43">
        <f t="shared" si="355"/>
        <v>10.60328546</v>
      </c>
      <c r="BE416" s="43">
        <f t="shared" si="355"/>
        <v>10.33820332</v>
      </c>
      <c r="BF416" s="43">
        <f t="shared" si="355"/>
        <v>10.07974824</v>
      </c>
      <c r="BG416" s="43">
        <f t="shared" si="355"/>
        <v>9.827754535</v>
      </c>
      <c r="BH416" s="43">
        <f t="shared" si="355"/>
        <v>9.582060672</v>
      </c>
      <c r="BI416" s="43">
        <f t="shared" si="355"/>
        <v>9.342509155</v>
      </c>
      <c r="BJ416" s="43">
        <f t="shared" si="355"/>
        <v>9.108946426</v>
      </c>
      <c r="BK416" s="43">
        <f t="shared" si="355"/>
        <v>8.881222765</v>
      </c>
      <c r="BL416" s="43">
        <f t="shared" si="355"/>
        <v>8.659192196</v>
      </c>
      <c r="BM416" s="43">
        <f t="shared" si="355"/>
        <v>8.442712391</v>
      </c>
      <c r="BN416" s="43">
        <f t="shared" si="355"/>
        <v>8.231644582</v>
      </c>
      <c r="BO416" s="43"/>
      <c r="BP416" s="43"/>
      <c r="BQ416" s="43"/>
      <c r="BR416" s="43"/>
      <c r="BS416" s="43"/>
      <c r="BT416" s="43"/>
      <c r="BU416" s="43"/>
      <c r="BV416" s="43"/>
      <c r="BW416" s="43"/>
      <c r="BX416" s="43"/>
      <c r="BY416" s="43"/>
      <c r="BZ416" s="43"/>
      <c r="CA416" s="43"/>
      <c r="CB416" s="43"/>
      <c r="CC416" s="43"/>
      <c r="CD416" s="43"/>
      <c r="CE416" s="43"/>
      <c r="CF416" s="43"/>
      <c r="CG416" s="43"/>
      <c r="CH416" s="43"/>
      <c r="CI416" s="43"/>
      <c r="CJ416" s="43"/>
      <c r="CK416" s="43"/>
      <c r="CL416" s="43"/>
      <c r="CM416" s="43"/>
      <c r="CN416" s="43"/>
      <c r="CO416" s="43"/>
      <c r="CP416" s="43"/>
      <c r="CQ416" s="43"/>
    </row>
    <row r="417" ht="14.25" customHeight="1">
      <c r="E417" s="50">
        <f t="shared" si="326"/>
        <v>31</v>
      </c>
      <c r="F417" s="50"/>
      <c r="G417" s="43"/>
      <c r="H417" s="43"/>
      <c r="I417" s="43"/>
      <c r="J417" s="43"/>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f>+AK$242*AK$385</f>
        <v>21</v>
      </c>
      <c r="AL417" s="43">
        <f t="shared" ref="AL417:BN417" si="356">+AK417*(1-AL$386)</f>
        <v>20.3</v>
      </c>
      <c r="AM417" s="43">
        <f t="shared" si="356"/>
        <v>19.62333333</v>
      </c>
      <c r="AN417" s="43">
        <f t="shared" si="356"/>
        <v>18.96922222</v>
      </c>
      <c r="AO417" s="43">
        <f t="shared" si="356"/>
        <v>18.33691481</v>
      </c>
      <c r="AP417" s="43">
        <f t="shared" si="356"/>
        <v>17.72568432</v>
      </c>
      <c r="AQ417" s="43">
        <f t="shared" si="356"/>
        <v>17.20868519</v>
      </c>
      <c r="AR417" s="43">
        <f t="shared" si="356"/>
        <v>16.70676521</v>
      </c>
      <c r="AS417" s="43">
        <f t="shared" si="356"/>
        <v>16.21948456</v>
      </c>
      <c r="AT417" s="43">
        <f t="shared" si="356"/>
        <v>15.74641626</v>
      </c>
      <c r="AU417" s="43">
        <f t="shared" si="356"/>
        <v>15.28714578</v>
      </c>
      <c r="AV417" s="43">
        <f t="shared" si="356"/>
        <v>14.8412707</v>
      </c>
      <c r="AW417" s="43">
        <f t="shared" si="356"/>
        <v>14.4084003</v>
      </c>
      <c r="AX417" s="43">
        <f t="shared" si="356"/>
        <v>13.98815529</v>
      </c>
      <c r="AY417" s="43">
        <f t="shared" si="356"/>
        <v>13.58016743</v>
      </c>
      <c r="AZ417" s="43">
        <f t="shared" si="356"/>
        <v>13.18407922</v>
      </c>
      <c r="BA417" s="43">
        <f t="shared" si="356"/>
        <v>12.79954357</v>
      </c>
      <c r="BB417" s="43">
        <f t="shared" si="356"/>
        <v>12.42622355</v>
      </c>
      <c r="BC417" s="43">
        <f t="shared" si="356"/>
        <v>12.11556796</v>
      </c>
      <c r="BD417" s="43">
        <f t="shared" si="356"/>
        <v>11.81267876</v>
      </c>
      <c r="BE417" s="43">
        <f t="shared" si="356"/>
        <v>11.51736179</v>
      </c>
      <c r="BF417" s="43">
        <f t="shared" si="356"/>
        <v>11.22942775</v>
      </c>
      <c r="BG417" s="43">
        <f t="shared" si="356"/>
        <v>10.94869206</v>
      </c>
      <c r="BH417" s="43">
        <f t="shared" si="356"/>
        <v>10.67497475</v>
      </c>
      <c r="BI417" s="43">
        <f t="shared" si="356"/>
        <v>10.40810038</v>
      </c>
      <c r="BJ417" s="43">
        <f t="shared" si="356"/>
        <v>10.14789788</v>
      </c>
      <c r="BK417" s="43">
        <f t="shared" si="356"/>
        <v>9.894200428</v>
      </c>
      <c r="BL417" s="43">
        <f t="shared" si="356"/>
        <v>9.646845418</v>
      </c>
      <c r="BM417" s="43">
        <f t="shared" si="356"/>
        <v>9.405674282</v>
      </c>
      <c r="BN417" s="43">
        <f t="shared" si="356"/>
        <v>9.170532425</v>
      </c>
      <c r="BO417" s="43"/>
      <c r="BP417" s="43"/>
      <c r="BQ417" s="43"/>
      <c r="BR417" s="43"/>
      <c r="BS417" s="43"/>
      <c r="BT417" s="43"/>
      <c r="BU417" s="43"/>
      <c r="BV417" s="43"/>
      <c r="BW417" s="43"/>
      <c r="BX417" s="43"/>
      <c r="BY417" s="43"/>
      <c r="BZ417" s="43"/>
      <c r="CA417" s="43"/>
      <c r="CB417" s="43"/>
      <c r="CC417" s="43"/>
      <c r="CD417" s="43"/>
      <c r="CE417" s="43"/>
      <c r="CF417" s="43"/>
      <c r="CG417" s="43"/>
      <c r="CH417" s="43"/>
      <c r="CI417" s="43"/>
      <c r="CJ417" s="43"/>
      <c r="CK417" s="43"/>
      <c r="CL417" s="43"/>
      <c r="CM417" s="43"/>
      <c r="CN417" s="43"/>
      <c r="CO417" s="43"/>
      <c r="CP417" s="43"/>
      <c r="CQ417" s="43"/>
      <c r="CR417" s="43"/>
    </row>
    <row r="418" ht="14.25" customHeight="1">
      <c r="E418" s="50">
        <f t="shared" si="326"/>
        <v>32</v>
      </c>
      <c r="F418" s="50"/>
      <c r="G418" s="43"/>
      <c r="H418" s="43"/>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f>+AL$242*AL$385</f>
        <v>21</v>
      </c>
      <c r="AM418" s="43">
        <f t="shared" ref="AM418:BN418" si="357">+AL418*(1-AM$386)</f>
        <v>20.3</v>
      </c>
      <c r="AN418" s="43">
        <f t="shared" si="357"/>
        <v>19.62333333</v>
      </c>
      <c r="AO418" s="43">
        <f t="shared" si="357"/>
        <v>18.96922222</v>
      </c>
      <c r="AP418" s="43">
        <f t="shared" si="357"/>
        <v>18.33691481</v>
      </c>
      <c r="AQ418" s="43">
        <f t="shared" si="357"/>
        <v>17.80208813</v>
      </c>
      <c r="AR418" s="43">
        <f t="shared" si="357"/>
        <v>17.28286056</v>
      </c>
      <c r="AS418" s="43">
        <f t="shared" si="357"/>
        <v>16.77877713</v>
      </c>
      <c r="AT418" s="43">
        <f t="shared" si="357"/>
        <v>16.28939613</v>
      </c>
      <c r="AU418" s="43">
        <f t="shared" si="357"/>
        <v>15.81428874</v>
      </c>
      <c r="AV418" s="43">
        <f t="shared" si="357"/>
        <v>15.35303865</v>
      </c>
      <c r="AW418" s="43">
        <f t="shared" si="357"/>
        <v>14.90524169</v>
      </c>
      <c r="AX418" s="43">
        <f t="shared" si="357"/>
        <v>14.47050548</v>
      </c>
      <c r="AY418" s="43">
        <f t="shared" si="357"/>
        <v>14.04844907</v>
      </c>
      <c r="AZ418" s="43">
        <f t="shared" si="357"/>
        <v>13.63870264</v>
      </c>
      <c r="BA418" s="43">
        <f t="shared" si="357"/>
        <v>13.24090714</v>
      </c>
      <c r="BB418" s="43">
        <f t="shared" si="357"/>
        <v>12.85471402</v>
      </c>
      <c r="BC418" s="43">
        <f t="shared" si="357"/>
        <v>12.53334617</v>
      </c>
      <c r="BD418" s="43">
        <f t="shared" si="357"/>
        <v>12.22001251</v>
      </c>
      <c r="BE418" s="43">
        <f t="shared" si="357"/>
        <v>11.9145122</v>
      </c>
      <c r="BF418" s="43">
        <f t="shared" si="357"/>
        <v>11.6166494</v>
      </c>
      <c r="BG418" s="43">
        <f t="shared" si="357"/>
        <v>11.32623316</v>
      </c>
      <c r="BH418" s="43">
        <f t="shared" si="357"/>
        <v>11.04307733</v>
      </c>
      <c r="BI418" s="43">
        <f t="shared" si="357"/>
        <v>10.7670004</v>
      </c>
      <c r="BJ418" s="43">
        <f t="shared" si="357"/>
        <v>10.49782539</v>
      </c>
      <c r="BK418" s="43">
        <f t="shared" si="357"/>
        <v>10.23537975</v>
      </c>
      <c r="BL418" s="43">
        <f t="shared" si="357"/>
        <v>9.97949526</v>
      </c>
      <c r="BM418" s="43">
        <f t="shared" si="357"/>
        <v>9.730007878</v>
      </c>
      <c r="BN418" s="43">
        <f t="shared" si="357"/>
        <v>9.486757681</v>
      </c>
      <c r="BO418" s="43"/>
      <c r="BP418" s="43"/>
      <c r="BQ418" s="43"/>
      <c r="BR418" s="43"/>
      <c r="BS418" s="43"/>
      <c r="BT418" s="43"/>
      <c r="BU418" s="43"/>
      <c r="BV418" s="43"/>
      <c r="BW418" s="43"/>
      <c r="BX418" s="43"/>
      <c r="BY418" s="43"/>
      <c r="BZ418" s="43"/>
      <c r="CA418" s="43"/>
      <c r="CB418" s="43"/>
      <c r="CC418" s="43"/>
      <c r="CD418" s="43"/>
      <c r="CE418" s="43"/>
      <c r="CF418" s="43"/>
      <c r="CG418" s="43"/>
      <c r="CH418" s="43"/>
      <c r="CI418" s="43"/>
      <c r="CJ418" s="43"/>
      <c r="CK418" s="43"/>
      <c r="CL418" s="43"/>
      <c r="CM418" s="43"/>
      <c r="CN418" s="43"/>
      <c r="CO418" s="43"/>
      <c r="CP418" s="43"/>
      <c r="CQ418" s="43"/>
      <c r="CR418" s="43"/>
      <c r="CS418" s="43"/>
    </row>
    <row r="419" ht="14.25" customHeight="1">
      <c r="E419" s="50">
        <f t="shared" si="326"/>
        <v>33</v>
      </c>
      <c r="F419" s="50"/>
      <c r="G419" s="43"/>
      <c r="H419" s="43"/>
      <c r="I419" s="43"/>
      <c r="J419" s="43"/>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f>+AM$242*AM$385</f>
        <v>22.5</v>
      </c>
      <c r="AN419" s="43">
        <f t="shared" ref="AN419:BN419" si="358">+AM419*(1-AN$386)</f>
        <v>21.75</v>
      </c>
      <c r="AO419" s="43">
        <f t="shared" si="358"/>
        <v>21.025</v>
      </c>
      <c r="AP419" s="43">
        <f t="shared" si="358"/>
        <v>20.32416667</v>
      </c>
      <c r="AQ419" s="43">
        <f t="shared" si="358"/>
        <v>19.73137847</v>
      </c>
      <c r="AR419" s="43">
        <f t="shared" si="358"/>
        <v>19.15587993</v>
      </c>
      <c r="AS419" s="43">
        <f t="shared" si="358"/>
        <v>18.59716677</v>
      </c>
      <c r="AT419" s="43">
        <f t="shared" si="358"/>
        <v>18.0547494</v>
      </c>
      <c r="AU419" s="43">
        <f t="shared" si="358"/>
        <v>17.52815255</v>
      </c>
      <c r="AV419" s="43">
        <f t="shared" si="358"/>
        <v>17.01691476</v>
      </c>
      <c r="AW419" s="43">
        <f t="shared" si="358"/>
        <v>16.52058808</v>
      </c>
      <c r="AX419" s="43">
        <f t="shared" si="358"/>
        <v>16.0387376</v>
      </c>
      <c r="AY419" s="43">
        <f t="shared" si="358"/>
        <v>15.57094108</v>
      </c>
      <c r="AZ419" s="43">
        <f t="shared" si="358"/>
        <v>15.11678864</v>
      </c>
      <c r="BA419" s="43">
        <f t="shared" si="358"/>
        <v>14.6758823</v>
      </c>
      <c r="BB419" s="43">
        <f t="shared" si="358"/>
        <v>14.24783573</v>
      </c>
      <c r="BC419" s="43">
        <f t="shared" si="358"/>
        <v>13.89163984</v>
      </c>
      <c r="BD419" s="43">
        <f t="shared" si="358"/>
        <v>13.54434884</v>
      </c>
      <c r="BE419" s="43">
        <f t="shared" si="358"/>
        <v>13.20574012</v>
      </c>
      <c r="BF419" s="43">
        <f t="shared" si="358"/>
        <v>12.87559662</v>
      </c>
      <c r="BG419" s="43">
        <f t="shared" si="358"/>
        <v>12.5537067</v>
      </c>
      <c r="BH419" s="43">
        <f t="shared" si="358"/>
        <v>12.23986404</v>
      </c>
      <c r="BI419" s="43">
        <f t="shared" si="358"/>
        <v>11.93386744</v>
      </c>
      <c r="BJ419" s="43">
        <f t="shared" si="358"/>
        <v>11.63552075</v>
      </c>
      <c r="BK419" s="43">
        <f t="shared" si="358"/>
        <v>11.34463273</v>
      </c>
      <c r="BL419" s="43">
        <f t="shared" si="358"/>
        <v>11.06101691</v>
      </c>
      <c r="BM419" s="43">
        <f t="shared" si="358"/>
        <v>10.78449149</v>
      </c>
      <c r="BN419" s="43">
        <f t="shared" si="358"/>
        <v>10.5148792</v>
      </c>
      <c r="BO419" s="43"/>
      <c r="BP419" s="43"/>
      <c r="BQ419" s="43"/>
      <c r="BR419" s="43"/>
      <c r="BS419" s="43"/>
      <c r="BT419" s="43"/>
      <c r="BU419" s="43"/>
      <c r="BV419" s="43"/>
      <c r="BW419" s="43"/>
      <c r="BX419" s="43"/>
      <c r="BY419" s="43"/>
      <c r="BZ419" s="43"/>
      <c r="CA419" s="43"/>
      <c r="CB419" s="43"/>
      <c r="CC419" s="43"/>
      <c r="CD419" s="43"/>
      <c r="CE419" s="43"/>
      <c r="CF419" s="43"/>
      <c r="CG419" s="43"/>
      <c r="CH419" s="43"/>
      <c r="CI419" s="43"/>
      <c r="CJ419" s="43"/>
      <c r="CK419" s="43"/>
      <c r="CL419" s="43"/>
      <c r="CM419" s="43"/>
      <c r="CN419" s="43"/>
      <c r="CO419" s="43"/>
      <c r="CP419" s="43"/>
      <c r="CQ419" s="43"/>
      <c r="CR419" s="43"/>
      <c r="CS419" s="43"/>
      <c r="CT419" s="43"/>
    </row>
    <row r="420" ht="14.25" customHeight="1">
      <c r="E420" s="50">
        <f t="shared" si="326"/>
        <v>34</v>
      </c>
      <c r="F420" s="50"/>
      <c r="G420" s="43"/>
      <c r="H420" s="43"/>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f>+AN$242*AN$385</f>
        <v>22.5</v>
      </c>
      <c r="AO420" s="43">
        <f t="shared" ref="AO420:BN420" si="359">+AN420*(1-AO$386)</f>
        <v>21.75</v>
      </c>
      <c r="AP420" s="43">
        <f t="shared" si="359"/>
        <v>21.025</v>
      </c>
      <c r="AQ420" s="43">
        <f t="shared" si="359"/>
        <v>20.41177083</v>
      </c>
      <c r="AR420" s="43">
        <f t="shared" si="359"/>
        <v>19.81642752</v>
      </c>
      <c r="AS420" s="43">
        <f t="shared" si="359"/>
        <v>19.23844838</v>
      </c>
      <c r="AT420" s="43">
        <f t="shared" si="359"/>
        <v>18.67732697</v>
      </c>
      <c r="AU420" s="43">
        <f t="shared" si="359"/>
        <v>18.1325716</v>
      </c>
      <c r="AV420" s="43">
        <f t="shared" si="359"/>
        <v>17.60370493</v>
      </c>
      <c r="AW420" s="43">
        <f t="shared" si="359"/>
        <v>17.09026353</v>
      </c>
      <c r="AX420" s="43">
        <f t="shared" si="359"/>
        <v>16.59179752</v>
      </c>
      <c r="AY420" s="43">
        <f t="shared" si="359"/>
        <v>16.10787009</v>
      </c>
      <c r="AZ420" s="43">
        <f t="shared" si="359"/>
        <v>15.63805721</v>
      </c>
      <c r="BA420" s="43">
        <f t="shared" si="359"/>
        <v>15.18194721</v>
      </c>
      <c r="BB420" s="43">
        <f t="shared" si="359"/>
        <v>14.73914041</v>
      </c>
      <c r="BC420" s="43">
        <f t="shared" si="359"/>
        <v>14.3706619</v>
      </c>
      <c r="BD420" s="43">
        <f t="shared" si="359"/>
        <v>14.01139536</v>
      </c>
      <c r="BE420" s="43">
        <f t="shared" si="359"/>
        <v>13.66111047</v>
      </c>
      <c r="BF420" s="43">
        <f t="shared" si="359"/>
        <v>13.31958271</v>
      </c>
      <c r="BG420" s="43">
        <f t="shared" si="359"/>
        <v>12.98659314</v>
      </c>
      <c r="BH420" s="43">
        <f t="shared" si="359"/>
        <v>12.66192831</v>
      </c>
      <c r="BI420" s="43">
        <f t="shared" si="359"/>
        <v>12.34538011</v>
      </c>
      <c r="BJ420" s="43">
        <f t="shared" si="359"/>
        <v>12.0367456</v>
      </c>
      <c r="BK420" s="43">
        <f t="shared" si="359"/>
        <v>11.73582696</v>
      </c>
      <c r="BL420" s="43">
        <f t="shared" si="359"/>
        <v>11.44243129</v>
      </c>
      <c r="BM420" s="43">
        <f t="shared" si="359"/>
        <v>11.15637051</v>
      </c>
      <c r="BN420" s="43">
        <f t="shared" si="359"/>
        <v>10.87746124</v>
      </c>
      <c r="BO420" s="43"/>
      <c r="BP420" s="43"/>
      <c r="BQ420" s="43"/>
      <c r="BR420" s="43"/>
      <c r="BS420" s="43"/>
      <c r="BT420" s="43"/>
      <c r="BU420" s="43"/>
      <c r="BV420" s="43"/>
      <c r="BW420" s="43"/>
      <c r="BX420" s="43"/>
      <c r="BY420" s="43"/>
      <c r="BZ420" s="43"/>
      <c r="CA420" s="43"/>
      <c r="CB420" s="43"/>
      <c r="CC420" s="43"/>
      <c r="CD420" s="43"/>
      <c r="CE420" s="43"/>
      <c r="CF420" s="43"/>
      <c r="CG420" s="43"/>
      <c r="CH420" s="43"/>
      <c r="CI420" s="43"/>
      <c r="CJ420" s="43"/>
      <c r="CK420" s="43"/>
      <c r="CL420" s="43"/>
      <c r="CM420" s="43"/>
      <c r="CN420" s="43"/>
      <c r="CO420" s="43"/>
      <c r="CP420" s="43"/>
      <c r="CQ420" s="43"/>
      <c r="CR420" s="43"/>
      <c r="CS420" s="43"/>
      <c r="CT420" s="43"/>
      <c r="CU420" s="43"/>
    </row>
    <row r="421" ht="14.25" customHeight="1">
      <c r="E421" s="50">
        <f t="shared" si="326"/>
        <v>35</v>
      </c>
      <c r="F421" s="50"/>
      <c r="G421" s="43"/>
      <c r="H421" s="43"/>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f>+AO$242*AO$385</f>
        <v>24</v>
      </c>
      <c r="AP421" s="43">
        <f t="shared" ref="AP421:BN421" si="360">+AO421*(1-AP$386)</f>
        <v>23.2</v>
      </c>
      <c r="AQ421" s="43">
        <f t="shared" si="360"/>
        <v>22.52333333</v>
      </c>
      <c r="AR421" s="43">
        <f t="shared" si="360"/>
        <v>21.86640278</v>
      </c>
      <c r="AS421" s="43">
        <f t="shared" si="360"/>
        <v>21.2286327</v>
      </c>
      <c r="AT421" s="43">
        <f t="shared" si="360"/>
        <v>20.60946424</v>
      </c>
      <c r="AU421" s="43">
        <f t="shared" si="360"/>
        <v>20.00835487</v>
      </c>
      <c r="AV421" s="43">
        <f t="shared" si="360"/>
        <v>19.42477785</v>
      </c>
      <c r="AW421" s="43">
        <f t="shared" si="360"/>
        <v>18.85822183</v>
      </c>
      <c r="AX421" s="43">
        <f t="shared" si="360"/>
        <v>18.30819036</v>
      </c>
      <c r="AY421" s="43">
        <f t="shared" si="360"/>
        <v>17.77420148</v>
      </c>
      <c r="AZ421" s="43">
        <f t="shared" si="360"/>
        <v>17.25578727</v>
      </c>
      <c r="BA421" s="43">
        <f t="shared" si="360"/>
        <v>16.75249347</v>
      </c>
      <c r="BB421" s="43">
        <f t="shared" si="360"/>
        <v>16.26387908</v>
      </c>
      <c r="BC421" s="43">
        <f t="shared" si="360"/>
        <v>15.8572821</v>
      </c>
      <c r="BD421" s="43">
        <f t="shared" si="360"/>
        <v>15.46085005</v>
      </c>
      <c r="BE421" s="43">
        <f t="shared" si="360"/>
        <v>15.0743288</v>
      </c>
      <c r="BF421" s="43">
        <f t="shared" si="360"/>
        <v>14.69747058</v>
      </c>
      <c r="BG421" s="43">
        <f t="shared" si="360"/>
        <v>14.33003381</v>
      </c>
      <c r="BH421" s="43">
        <f t="shared" si="360"/>
        <v>13.97178297</v>
      </c>
      <c r="BI421" s="43">
        <f t="shared" si="360"/>
        <v>13.62248839</v>
      </c>
      <c r="BJ421" s="43">
        <f t="shared" si="360"/>
        <v>13.28192618</v>
      </c>
      <c r="BK421" s="43">
        <f t="shared" si="360"/>
        <v>12.94987803</v>
      </c>
      <c r="BL421" s="43">
        <f t="shared" si="360"/>
        <v>12.62613108</v>
      </c>
      <c r="BM421" s="43">
        <f t="shared" si="360"/>
        <v>12.3104778</v>
      </c>
      <c r="BN421" s="43">
        <f t="shared" si="360"/>
        <v>12.00271586</v>
      </c>
      <c r="BO421" s="43"/>
      <c r="BP421" s="43"/>
      <c r="BQ421" s="43"/>
      <c r="BR421" s="43"/>
      <c r="BS421" s="43"/>
      <c r="BT421" s="43"/>
      <c r="BU421" s="43"/>
      <c r="BV421" s="43"/>
      <c r="BW421" s="43"/>
      <c r="BX421" s="43"/>
      <c r="BY421" s="43"/>
      <c r="BZ421" s="43"/>
      <c r="CA421" s="43"/>
      <c r="CB421" s="43"/>
      <c r="CC421" s="43"/>
      <c r="CD421" s="43"/>
      <c r="CE421" s="43"/>
      <c r="CF421" s="43"/>
      <c r="CG421" s="43"/>
      <c r="CH421" s="43"/>
      <c r="CI421" s="43"/>
      <c r="CJ421" s="43"/>
      <c r="CK421" s="43"/>
      <c r="CL421" s="43"/>
      <c r="CM421" s="43"/>
      <c r="CN421" s="43"/>
      <c r="CO421" s="43"/>
      <c r="CP421" s="43"/>
      <c r="CQ421" s="43"/>
      <c r="CR421" s="43"/>
      <c r="CS421" s="43"/>
      <c r="CT421" s="43"/>
      <c r="CU421" s="43"/>
      <c r="CV421" s="43"/>
    </row>
    <row r="422" ht="14.25" customHeight="1">
      <c r="E422" s="50">
        <f t="shared" si="326"/>
        <v>36</v>
      </c>
      <c r="F422" s="50"/>
      <c r="G422" s="43"/>
      <c r="H422" s="43"/>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f>+AP$242*AP$385</f>
        <v>24</v>
      </c>
      <c r="AQ422" s="43">
        <f t="shared" ref="AQ422:BN422" si="361">+AP422*(1-AQ$386)</f>
        <v>23.3</v>
      </c>
      <c r="AR422" s="43">
        <f t="shared" si="361"/>
        <v>22.62041667</v>
      </c>
      <c r="AS422" s="43">
        <f t="shared" si="361"/>
        <v>21.96065451</v>
      </c>
      <c r="AT422" s="43">
        <f t="shared" si="361"/>
        <v>21.32013542</v>
      </c>
      <c r="AU422" s="43">
        <f t="shared" si="361"/>
        <v>20.69829814</v>
      </c>
      <c r="AV422" s="43">
        <f t="shared" si="361"/>
        <v>20.09459778</v>
      </c>
      <c r="AW422" s="43">
        <f t="shared" si="361"/>
        <v>19.50850534</v>
      </c>
      <c r="AX422" s="43">
        <f t="shared" si="361"/>
        <v>18.93950727</v>
      </c>
      <c r="AY422" s="43">
        <f t="shared" si="361"/>
        <v>18.38710498</v>
      </c>
      <c r="AZ422" s="43">
        <f t="shared" si="361"/>
        <v>17.85081441</v>
      </c>
      <c r="BA422" s="43">
        <f t="shared" si="361"/>
        <v>17.33016566</v>
      </c>
      <c r="BB422" s="43">
        <f t="shared" si="361"/>
        <v>16.82470249</v>
      </c>
      <c r="BC422" s="43">
        <f t="shared" si="361"/>
        <v>16.40408493</v>
      </c>
      <c r="BD422" s="43">
        <f t="shared" si="361"/>
        <v>15.99398281</v>
      </c>
      <c r="BE422" s="43">
        <f t="shared" si="361"/>
        <v>15.59413324</v>
      </c>
      <c r="BF422" s="43">
        <f t="shared" si="361"/>
        <v>15.20427991</v>
      </c>
      <c r="BG422" s="43">
        <f t="shared" si="361"/>
        <v>14.82417291</v>
      </c>
      <c r="BH422" s="43">
        <f t="shared" si="361"/>
        <v>14.45356859</v>
      </c>
      <c r="BI422" s="43">
        <f t="shared" si="361"/>
        <v>14.09222937</v>
      </c>
      <c r="BJ422" s="43">
        <f t="shared" si="361"/>
        <v>13.73992364</v>
      </c>
      <c r="BK422" s="43">
        <f t="shared" si="361"/>
        <v>13.39642555</v>
      </c>
      <c r="BL422" s="43">
        <f t="shared" si="361"/>
        <v>13.06151491</v>
      </c>
      <c r="BM422" s="43">
        <f t="shared" si="361"/>
        <v>12.73497704</v>
      </c>
      <c r="BN422" s="43">
        <f t="shared" si="361"/>
        <v>12.41660261</v>
      </c>
      <c r="BO422" s="43"/>
      <c r="BP422" s="43"/>
      <c r="BQ422" s="43"/>
      <c r="BR422" s="43"/>
      <c r="BS422" s="43"/>
      <c r="BT422" s="43"/>
      <c r="BU422" s="43"/>
      <c r="BV422" s="43"/>
      <c r="BW422" s="43"/>
      <c r="BX422" s="43"/>
      <c r="BY422" s="43"/>
      <c r="BZ422" s="43"/>
      <c r="CA422" s="43"/>
      <c r="CB422" s="43"/>
      <c r="CC422" s="43"/>
      <c r="CD422" s="43"/>
      <c r="CE422" s="43"/>
      <c r="CF422" s="43"/>
      <c r="CG422" s="43"/>
      <c r="CH422" s="43"/>
      <c r="CI422" s="43"/>
      <c r="CJ422" s="43"/>
      <c r="CK422" s="43"/>
      <c r="CL422" s="43"/>
      <c r="CM422" s="43"/>
      <c r="CN422" s="43"/>
      <c r="CO422" s="43"/>
      <c r="CP422" s="43"/>
      <c r="CQ422" s="43"/>
      <c r="CR422" s="43"/>
      <c r="CS422" s="43"/>
      <c r="CT422" s="43"/>
      <c r="CU422" s="43"/>
      <c r="CV422" s="43"/>
      <c r="CW422" s="43"/>
    </row>
    <row r="423" ht="14.25" customHeight="1">
      <c r="E423" s="50">
        <f t="shared" si="326"/>
        <v>37</v>
      </c>
      <c r="F423" s="50"/>
      <c r="G423" s="43"/>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f>+AQ$242*AQ$385</f>
        <v>25.5</v>
      </c>
      <c r="AR423" s="43">
        <f t="shared" ref="AR423:BN423" si="362">+AQ423*(1-AR$386)</f>
        <v>24.75625</v>
      </c>
      <c r="AS423" s="43">
        <f t="shared" si="362"/>
        <v>24.03419271</v>
      </c>
      <c r="AT423" s="43">
        <f t="shared" si="362"/>
        <v>23.33319542</v>
      </c>
      <c r="AU423" s="43">
        <f t="shared" si="362"/>
        <v>22.65264389</v>
      </c>
      <c r="AV423" s="43">
        <f t="shared" si="362"/>
        <v>21.99194177</v>
      </c>
      <c r="AW423" s="43">
        <f t="shared" si="362"/>
        <v>21.35051014</v>
      </c>
      <c r="AX423" s="43">
        <f t="shared" si="362"/>
        <v>20.72778693</v>
      </c>
      <c r="AY423" s="43">
        <f t="shared" si="362"/>
        <v>20.12322647</v>
      </c>
      <c r="AZ423" s="43">
        <f t="shared" si="362"/>
        <v>19.53629904</v>
      </c>
      <c r="BA423" s="43">
        <f t="shared" si="362"/>
        <v>18.96649031</v>
      </c>
      <c r="BB423" s="43">
        <f t="shared" si="362"/>
        <v>18.41330101</v>
      </c>
      <c r="BC423" s="43">
        <f t="shared" si="362"/>
        <v>17.95296849</v>
      </c>
      <c r="BD423" s="43">
        <f t="shared" si="362"/>
        <v>17.50414428</v>
      </c>
      <c r="BE423" s="43">
        <f t="shared" si="362"/>
        <v>17.06654067</v>
      </c>
      <c r="BF423" s="43">
        <f t="shared" si="362"/>
        <v>16.63987715</v>
      </c>
      <c r="BG423" s="43">
        <f t="shared" si="362"/>
        <v>16.22388022</v>
      </c>
      <c r="BH423" s="43">
        <f t="shared" si="362"/>
        <v>15.81828322</v>
      </c>
      <c r="BI423" s="43">
        <f t="shared" si="362"/>
        <v>15.42282614</v>
      </c>
      <c r="BJ423" s="43">
        <f t="shared" si="362"/>
        <v>15.03725548</v>
      </c>
      <c r="BK423" s="43">
        <f t="shared" si="362"/>
        <v>14.6613241</v>
      </c>
      <c r="BL423" s="43">
        <f t="shared" si="362"/>
        <v>14.29479099</v>
      </c>
      <c r="BM423" s="43">
        <f t="shared" si="362"/>
        <v>13.93742122</v>
      </c>
      <c r="BN423" s="43">
        <f t="shared" si="362"/>
        <v>13.58898569</v>
      </c>
      <c r="BO423" s="43"/>
      <c r="BP423" s="43"/>
      <c r="BQ423" s="43"/>
      <c r="BR423" s="43"/>
      <c r="BS423" s="43"/>
      <c r="BT423" s="43"/>
      <c r="BU423" s="43"/>
      <c r="BV423" s="43"/>
      <c r="BW423" s="43"/>
      <c r="BX423" s="43"/>
      <c r="BY423" s="43"/>
      <c r="BZ423" s="43"/>
      <c r="CA423" s="43"/>
      <c r="CB423" s="43"/>
      <c r="CC423" s="43"/>
      <c r="CD423" s="43"/>
      <c r="CE423" s="43"/>
      <c r="CF423" s="43"/>
      <c r="CG423" s="43"/>
      <c r="CH423" s="43"/>
      <c r="CI423" s="43"/>
      <c r="CJ423" s="43"/>
      <c r="CK423" s="43"/>
      <c r="CL423" s="43"/>
      <c r="CM423" s="43"/>
      <c r="CN423" s="43"/>
      <c r="CO423" s="43"/>
      <c r="CP423" s="43"/>
      <c r="CQ423" s="43"/>
      <c r="CR423" s="43"/>
      <c r="CS423" s="43"/>
      <c r="CT423" s="43"/>
      <c r="CU423" s="43"/>
      <c r="CV423" s="43"/>
      <c r="CW423" s="43"/>
      <c r="CX423" s="43"/>
    </row>
    <row r="424" ht="14.25" customHeight="1">
      <c r="E424" s="50">
        <f t="shared" si="326"/>
        <v>38</v>
      </c>
      <c r="F424" s="50"/>
      <c r="G424" s="43"/>
      <c r="H424" s="43"/>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f>+AR$242*AR$385</f>
        <v>25.5</v>
      </c>
      <c r="AS424" s="43">
        <f t="shared" ref="AS424:BN424" si="363">+AR424*(1-AS$386)</f>
        <v>24.75625</v>
      </c>
      <c r="AT424" s="43">
        <f t="shared" si="363"/>
        <v>24.03419271</v>
      </c>
      <c r="AU424" s="43">
        <f t="shared" si="363"/>
        <v>23.33319542</v>
      </c>
      <c r="AV424" s="43">
        <f t="shared" si="363"/>
        <v>22.65264389</v>
      </c>
      <c r="AW424" s="43">
        <f t="shared" si="363"/>
        <v>21.99194177</v>
      </c>
      <c r="AX424" s="43">
        <f t="shared" si="363"/>
        <v>21.35051014</v>
      </c>
      <c r="AY424" s="43">
        <f t="shared" si="363"/>
        <v>20.72778693</v>
      </c>
      <c r="AZ424" s="43">
        <f t="shared" si="363"/>
        <v>20.12322647</v>
      </c>
      <c r="BA424" s="43">
        <f t="shared" si="363"/>
        <v>19.53629904</v>
      </c>
      <c r="BB424" s="43">
        <f t="shared" si="363"/>
        <v>18.96649031</v>
      </c>
      <c r="BC424" s="43">
        <f t="shared" si="363"/>
        <v>18.49232806</v>
      </c>
      <c r="BD424" s="43">
        <f t="shared" si="363"/>
        <v>18.03001985</v>
      </c>
      <c r="BE424" s="43">
        <f t="shared" si="363"/>
        <v>17.57926936</v>
      </c>
      <c r="BF424" s="43">
        <f t="shared" si="363"/>
        <v>17.13978762</v>
      </c>
      <c r="BG424" s="43">
        <f t="shared" si="363"/>
        <v>16.71129293</v>
      </c>
      <c r="BH424" s="43">
        <f t="shared" si="363"/>
        <v>16.29351061</v>
      </c>
      <c r="BI424" s="43">
        <f t="shared" si="363"/>
        <v>15.88617285</v>
      </c>
      <c r="BJ424" s="43">
        <f t="shared" si="363"/>
        <v>15.48901852</v>
      </c>
      <c r="BK424" s="43">
        <f t="shared" si="363"/>
        <v>15.10179306</v>
      </c>
      <c r="BL424" s="43">
        <f t="shared" si="363"/>
        <v>14.72424823</v>
      </c>
      <c r="BM424" s="43">
        <f t="shared" si="363"/>
        <v>14.35614203</v>
      </c>
      <c r="BN424" s="43">
        <f t="shared" si="363"/>
        <v>13.99723848</v>
      </c>
      <c r="BO424" s="43"/>
      <c r="BP424" s="43"/>
      <c r="BQ424" s="43"/>
      <c r="BR424" s="43"/>
      <c r="BS424" s="43"/>
      <c r="BT424" s="43"/>
      <c r="BU424" s="43"/>
      <c r="BV424" s="43"/>
      <c r="BW424" s="43"/>
      <c r="BX424" s="43"/>
      <c r="BY424" s="43"/>
      <c r="BZ424" s="43"/>
      <c r="CA424" s="43"/>
      <c r="CB424" s="43"/>
      <c r="CC424" s="43"/>
      <c r="CD424" s="43"/>
      <c r="CE424" s="43"/>
      <c r="CF424" s="43"/>
      <c r="CG424" s="43"/>
      <c r="CH424" s="43"/>
      <c r="CI424" s="43"/>
      <c r="CJ424" s="43"/>
      <c r="CK424" s="43"/>
      <c r="CL424" s="43"/>
      <c r="CM424" s="43"/>
      <c r="CN424" s="43"/>
      <c r="CO424" s="43"/>
      <c r="CP424" s="43"/>
      <c r="CQ424" s="43"/>
      <c r="CR424" s="43"/>
      <c r="CS424" s="43"/>
      <c r="CT424" s="43"/>
      <c r="CU424" s="43"/>
      <c r="CV424" s="43"/>
      <c r="CW424" s="43"/>
      <c r="CX424" s="43"/>
      <c r="CY424" s="43"/>
    </row>
    <row r="425" ht="14.25" customHeight="1">
      <c r="E425" s="50">
        <f t="shared" si="326"/>
        <v>39</v>
      </c>
      <c r="F425" s="50"/>
      <c r="G425" s="43"/>
      <c r="H425" s="43"/>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f>+AS$242*AS$385</f>
        <v>27</v>
      </c>
      <c r="AT425" s="43">
        <f t="shared" ref="AT425:BN425" si="364">+AS425*(1-AT$386)</f>
        <v>26.2125</v>
      </c>
      <c r="AU425" s="43">
        <f t="shared" si="364"/>
        <v>25.44796875</v>
      </c>
      <c r="AV425" s="43">
        <f t="shared" si="364"/>
        <v>24.70573633</v>
      </c>
      <c r="AW425" s="43">
        <f t="shared" si="364"/>
        <v>23.98515235</v>
      </c>
      <c r="AX425" s="43">
        <f t="shared" si="364"/>
        <v>23.28558541</v>
      </c>
      <c r="AY425" s="43">
        <f t="shared" si="364"/>
        <v>22.6064225</v>
      </c>
      <c r="AZ425" s="43">
        <f t="shared" si="364"/>
        <v>21.94706851</v>
      </c>
      <c r="BA425" s="43">
        <f t="shared" si="364"/>
        <v>21.30694568</v>
      </c>
      <c r="BB425" s="43">
        <f t="shared" si="364"/>
        <v>20.6854931</v>
      </c>
      <c r="BC425" s="43">
        <f t="shared" si="364"/>
        <v>20.16835577</v>
      </c>
      <c r="BD425" s="43">
        <f t="shared" si="364"/>
        <v>19.66414688</v>
      </c>
      <c r="BE425" s="43">
        <f t="shared" si="364"/>
        <v>19.1725432</v>
      </c>
      <c r="BF425" s="43">
        <f t="shared" si="364"/>
        <v>18.69322962</v>
      </c>
      <c r="BG425" s="43">
        <f t="shared" si="364"/>
        <v>18.22589888</v>
      </c>
      <c r="BH425" s="43">
        <f t="shared" si="364"/>
        <v>17.77025141</v>
      </c>
      <c r="BI425" s="43">
        <f t="shared" si="364"/>
        <v>17.32599513</v>
      </c>
      <c r="BJ425" s="43">
        <f t="shared" si="364"/>
        <v>16.89284525</v>
      </c>
      <c r="BK425" s="43">
        <f t="shared" si="364"/>
        <v>16.47052412</v>
      </c>
      <c r="BL425" s="43">
        <f t="shared" si="364"/>
        <v>16.05876101</v>
      </c>
      <c r="BM425" s="43">
        <f t="shared" si="364"/>
        <v>15.65729199</v>
      </c>
      <c r="BN425" s="43">
        <f t="shared" si="364"/>
        <v>15.26585969</v>
      </c>
      <c r="BO425" s="43"/>
      <c r="BP425" s="43"/>
      <c r="BQ425" s="43"/>
      <c r="BR425" s="43"/>
      <c r="BS425" s="43"/>
      <c r="BT425" s="43"/>
      <c r="BU425" s="43"/>
      <c r="BV425" s="43"/>
      <c r="BW425" s="43"/>
      <c r="BX425" s="43"/>
      <c r="BY425" s="43"/>
      <c r="BZ425" s="43"/>
      <c r="CA425" s="43"/>
      <c r="CB425" s="43"/>
      <c r="CC425" s="43"/>
      <c r="CD425" s="43"/>
      <c r="CE425" s="43"/>
      <c r="CF425" s="43"/>
      <c r="CG425" s="43"/>
      <c r="CH425" s="43"/>
      <c r="CI425" s="43"/>
      <c r="CJ425" s="43"/>
      <c r="CK425" s="43"/>
      <c r="CL425" s="43"/>
      <c r="CM425" s="43"/>
      <c r="CN425" s="43"/>
      <c r="CO425" s="43"/>
      <c r="CP425" s="43"/>
      <c r="CQ425" s="43"/>
      <c r="CR425" s="43"/>
      <c r="CS425" s="43"/>
      <c r="CT425" s="43"/>
      <c r="CU425" s="43"/>
      <c r="CV425" s="43"/>
      <c r="CW425" s="43"/>
      <c r="CX425" s="43"/>
      <c r="CY425" s="43"/>
      <c r="CZ425" s="43"/>
    </row>
    <row r="426" ht="14.25" customHeight="1">
      <c r="E426" s="50">
        <f t="shared" si="326"/>
        <v>40</v>
      </c>
      <c r="F426" s="50"/>
      <c r="G426" s="43"/>
      <c r="H426" s="43"/>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f>+AT$242*AT$385</f>
        <v>27</v>
      </c>
      <c r="AU426" s="43">
        <f t="shared" ref="AU426:BN426" si="365">+AT426*(1-AU$386)</f>
        <v>26.2125</v>
      </c>
      <c r="AV426" s="43">
        <f t="shared" si="365"/>
        <v>25.44796875</v>
      </c>
      <c r="AW426" s="43">
        <f t="shared" si="365"/>
        <v>24.70573633</v>
      </c>
      <c r="AX426" s="43">
        <f t="shared" si="365"/>
        <v>23.98515235</v>
      </c>
      <c r="AY426" s="43">
        <f t="shared" si="365"/>
        <v>23.28558541</v>
      </c>
      <c r="AZ426" s="43">
        <f t="shared" si="365"/>
        <v>22.6064225</v>
      </c>
      <c r="BA426" s="43">
        <f t="shared" si="365"/>
        <v>21.94706851</v>
      </c>
      <c r="BB426" s="43">
        <f t="shared" si="365"/>
        <v>21.30694568</v>
      </c>
      <c r="BC426" s="43">
        <f t="shared" si="365"/>
        <v>20.77427204</v>
      </c>
      <c r="BD426" s="43">
        <f t="shared" si="365"/>
        <v>20.25491524</v>
      </c>
      <c r="BE426" s="43">
        <f t="shared" si="365"/>
        <v>19.74854236</v>
      </c>
      <c r="BF426" s="43">
        <f t="shared" si="365"/>
        <v>19.2548288</v>
      </c>
      <c r="BG426" s="43">
        <f t="shared" si="365"/>
        <v>18.77345808</v>
      </c>
      <c r="BH426" s="43">
        <f t="shared" si="365"/>
        <v>18.30412162</v>
      </c>
      <c r="BI426" s="43">
        <f t="shared" si="365"/>
        <v>17.84651858</v>
      </c>
      <c r="BJ426" s="43">
        <f t="shared" si="365"/>
        <v>17.40035562</v>
      </c>
      <c r="BK426" s="43">
        <f t="shared" si="365"/>
        <v>16.96534673</v>
      </c>
      <c r="BL426" s="43">
        <f t="shared" si="365"/>
        <v>16.54121306</v>
      </c>
      <c r="BM426" s="43">
        <f t="shared" si="365"/>
        <v>16.12768273</v>
      </c>
      <c r="BN426" s="43">
        <f t="shared" si="365"/>
        <v>15.72449067</v>
      </c>
      <c r="BO426" s="43"/>
      <c r="BP426" s="43"/>
      <c r="BQ426" s="43"/>
      <c r="BR426" s="43"/>
      <c r="BS426" s="43"/>
      <c r="BT426" s="43"/>
      <c r="BU426" s="43"/>
      <c r="BV426" s="43"/>
      <c r="BW426" s="43"/>
      <c r="BX426" s="43"/>
      <c r="BY426" s="43"/>
      <c r="BZ426" s="43"/>
      <c r="CA426" s="43"/>
      <c r="CB426" s="43"/>
      <c r="CC426" s="43"/>
      <c r="CD426" s="43"/>
      <c r="CE426" s="43"/>
      <c r="CF426" s="43"/>
      <c r="CG426" s="43"/>
      <c r="CH426" s="43"/>
      <c r="CI426" s="43"/>
      <c r="CJ426" s="43"/>
      <c r="CK426" s="43"/>
      <c r="CL426" s="43"/>
      <c r="CM426" s="43"/>
      <c r="CN426" s="43"/>
      <c r="CO426" s="43"/>
      <c r="CP426" s="43"/>
      <c r="CQ426" s="43"/>
      <c r="CR426" s="43"/>
      <c r="CS426" s="43"/>
      <c r="CT426" s="43"/>
      <c r="CU426" s="43"/>
      <c r="CV426" s="43"/>
      <c r="CW426" s="43"/>
      <c r="CX426" s="43"/>
      <c r="CY426" s="43"/>
      <c r="CZ426" s="43"/>
      <c r="DA426" s="43"/>
    </row>
    <row r="427" ht="14.25" customHeight="1">
      <c r="E427" s="50">
        <f t="shared" si="326"/>
        <v>41</v>
      </c>
      <c r="F427" s="50"/>
      <c r="G427" s="43"/>
      <c r="H427" s="43"/>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f>+AU$242*AU$385</f>
        <v>28.5</v>
      </c>
      <c r="AV427" s="43">
        <f t="shared" ref="AV427:BN427" si="366">+AU427*(1-AV$386)</f>
        <v>27.66875</v>
      </c>
      <c r="AW427" s="43">
        <f t="shared" si="366"/>
        <v>26.86174479</v>
      </c>
      <c r="AX427" s="43">
        <f t="shared" si="366"/>
        <v>26.07827724</v>
      </c>
      <c r="AY427" s="43">
        <f t="shared" si="366"/>
        <v>25.31766082</v>
      </c>
      <c r="AZ427" s="43">
        <f t="shared" si="366"/>
        <v>24.57922904</v>
      </c>
      <c r="BA427" s="43">
        <f t="shared" si="366"/>
        <v>23.86233486</v>
      </c>
      <c r="BB427" s="43">
        <f t="shared" si="366"/>
        <v>23.16635009</v>
      </c>
      <c r="BC427" s="43">
        <f t="shared" si="366"/>
        <v>22.58719134</v>
      </c>
      <c r="BD427" s="43">
        <f t="shared" si="366"/>
        <v>22.02251156</v>
      </c>
      <c r="BE427" s="43">
        <f t="shared" si="366"/>
        <v>21.47194877</v>
      </c>
      <c r="BF427" s="43">
        <f t="shared" si="366"/>
        <v>20.93515005</v>
      </c>
      <c r="BG427" s="43">
        <f t="shared" si="366"/>
        <v>20.4117713</v>
      </c>
      <c r="BH427" s="43">
        <f t="shared" si="366"/>
        <v>19.90147702</v>
      </c>
      <c r="BI427" s="43">
        <f t="shared" si="366"/>
        <v>19.40394009</v>
      </c>
      <c r="BJ427" s="43">
        <f t="shared" si="366"/>
        <v>18.91884159</v>
      </c>
      <c r="BK427" s="43">
        <f t="shared" si="366"/>
        <v>18.44587055</v>
      </c>
      <c r="BL427" s="43">
        <f t="shared" si="366"/>
        <v>17.98472379</v>
      </c>
      <c r="BM427" s="43">
        <f t="shared" si="366"/>
        <v>17.53510569</v>
      </c>
      <c r="BN427" s="43">
        <f t="shared" si="366"/>
        <v>17.09672805</v>
      </c>
      <c r="BO427" s="43"/>
      <c r="BP427" s="43"/>
      <c r="BQ427" s="43"/>
      <c r="BR427" s="43"/>
      <c r="BS427" s="43"/>
      <c r="BT427" s="43"/>
      <c r="BU427" s="43"/>
      <c r="BV427" s="43"/>
      <c r="BW427" s="43"/>
      <c r="BX427" s="43"/>
      <c r="BY427" s="43"/>
      <c r="BZ427" s="43"/>
      <c r="CA427" s="43"/>
      <c r="CB427" s="43"/>
      <c r="CC427" s="43"/>
      <c r="CD427" s="43"/>
      <c r="CE427" s="43"/>
      <c r="CF427" s="43"/>
      <c r="CG427" s="43"/>
      <c r="CH427" s="43"/>
      <c r="CI427" s="43"/>
      <c r="CJ427" s="43"/>
      <c r="CK427" s="43"/>
      <c r="CL427" s="43"/>
      <c r="CM427" s="43"/>
      <c r="CN427" s="43"/>
      <c r="CO427" s="43"/>
      <c r="CP427" s="43"/>
      <c r="CQ427" s="43"/>
      <c r="CR427" s="43"/>
      <c r="CS427" s="43"/>
      <c r="CT427" s="43"/>
      <c r="CU427" s="43"/>
      <c r="CV427" s="43"/>
      <c r="CW427" s="43"/>
      <c r="CX427" s="43"/>
      <c r="CY427" s="43"/>
      <c r="CZ427" s="43"/>
      <c r="DA427" s="43"/>
      <c r="DB427" s="43"/>
    </row>
    <row r="428" ht="14.25" customHeight="1">
      <c r="E428" s="50">
        <f t="shared" si="326"/>
        <v>42</v>
      </c>
      <c r="F428" s="50"/>
      <c r="G428" s="43"/>
      <c r="H428" s="43"/>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f>+AV$242*AV$385</f>
        <v>28.5</v>
      </c>
      <c r="AW428" s="43">
        <f t="shared" ref="AW428:BN428" si="367">+AV428*(1-AW$386)</f>
        <v>27.66875</v>
      </c>
      <c r="AX428" s="43">
        <f t="shared" si="367"/>
        <v>26.86174479</v>
      </c>
      <c r="AY428" s="43">
        <f t="shared" si="367"/>
        <v>26.07827724</v>
      </c>
      <c r="AZ428" s="43">
        <f t="shared" si="367"/>
        <v>25.31766082</v>
      </c>
      <c r="BA428" s="43">
        <f t="shared" si="367"/>
        <v>24.57922904</v>
      </c>
      <c r="BB428" s="43">
        <f t="shared" si="367"/>
        <v>23.86233486</v>
      </c>
      <c r="BC428" s="43">
        <f t="shared" si="367"/>
        <v>23.26577649</v>
      </c>
      <c r="BD428" s="43">
        <f t="shared" si="367"/>
        <v>22.68413208</v>
      </c>
      <c r="BE428" s="43">
        <f t="shared" si="367"/>
        <v>22.11702878</v>
      </c>
      <c r="BF428" s="43">
        <f t="shared" si="367"/>
        <v>21.56410306</v>
      </c>
      <c r="BG428" s="43">
        <f t="shared" si="367"/>
        <v>21.02500048</v>
      </c>
      <c r="BH428" s="43">
        <f t="shared" si="367"/>
        <v>20.49937547</v>
      </c>
      <c r="BI428" s="43">
        <f t="shared" si="367"/>
        <v>19.98689108</v>
      </c>
      <c r="BJ428" s="43">
        <f t="shared" si="367"/>
        <v>19.4872188</v>
      </c>
      <c r="BK428" s="43">
        <f t="shared" si="367"/>
        <v>19.00003833</v>
      </c>
      <c r="BL428" s="43">
        <f t="shared" si="367"/>
        <v>18.52503738</v>
      </c>
      <c r="BM428" s="43">
        <f t="shared" si="367"/>
        <v>18.06191144</v>
      </c>
      <c r="BN428" s="43">
        <f t="shared" si="367"/>
        <v>17.61036366</v>
      </c>
      <c r="BO428" s="43"/>
      <c r="BP428" s="43"/>
      <c r="BQ428" s="43"/>
      <c r="BR428" s="43"/>
      <c r="BS428" s="43"/>
      <c r="BT428" s="43"/>
      <c r="BU428" s="43"/>
      <c r="BV428" s="43"/>
      <c r="BW428" s="43"/>
      <c r="BX428" s="43"/>
      <c r="BY428" s="43"/>
      <c r="BZ428" s="43"/>
      <c r="CA428" s="43"/>
      <c r="CB428" s="43"/>
      <c r="CC428" s="43"/>
      <c r="CD428" s="43"/>
      <c r="CE428" s="43"/>
      <c r="CF428" s="43"/>
      <c r="CG428" s="43"/>
      <c r="CH428" s="43"/>
      <c r="CI428" s="43"/>
      <c r="CJ428" s="43"/>
      <c r="CK428" s="43"/>
      <c r="CL428" s="43"/>
      <c r="CM428" s="43"/>
      <c r="CN428" s="43"/>
      <c r="CO428" s="43"/>
      <c r="CP428" s="43"/>
      <c r="CQ428" s="43"/>
      <c r="CR428" s="43"/>
      <c r="CS428" s="43"/>
      <c r="CT428" s="43"/>
      <c r="CU428" s="43"/>
      <c r="CV428" s="43"/>
      <c r="CW428" s="43"/>
      <c r="CX428" s="43"/>
      <c r="CY428" s="43"/>
      <c r="CZ428" s="43"/>
      <c r="DA428" s="43"/>
      <c r="DB428" s="43"/>
      <c r="DC428" s="43"/>
    </row>
    <row r="429" ht="14.25" customHeight="1">
      <c r="E429" s="50">
        <f t="shared" si="326"/>
        <v>43</v>
      </c>
      <c r="F429" s="50"/>
      <c r="G429" s="43"/>
      <c r="H429" s="43"/>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f>+AW$242*AW$385</f>
        <v>30</v>
      </c>
      <c r="AX429" s="43">
        <f t="shared" ref="AX429:BN429" si="368">+AW429*(1-AX$386)</f>
        <v>29.125</v>
      </c>
      <c r="AY429" s="43">
        <f t="shared" si="368"/>
        <v>28.27552083</v>
      </c>
      <c r="AZ429" s="43">
        <f t="shared" si="368"/>
        <v>27.45081814</v>
      </c>
      <c r="BA429" s="43">
        <f t="shared" si="368"/>
        <v>26.65016928</v>
      </c>
      <c r="BB429" s="43">
        <f t="shared" si="368"/>
        <v>25.87287268</v>
      </c>
      <c r="BC429" s="43">
        <f t="shared" si="368"/>
        <v>25.22605086</v>
      </c>
      <c r="BD429" s="43">
        <f t="shared" si="368"/>
        <v>24.59539959</v>
      </c>
      <c r="BE429" s="43">
        <f t="shared" si="368"/>
        <v>23.9805146</v>
      </c>
      <c r="BF429" s="43">
        <f t="shared" si="368"/>
        <v>23.38100173</v>
      </c>
      <c r="BG429" s="43">
        <f t="shared" si="368"/>
        <v>22.79647669</v>
      </c>
      <c r="BH429" s="43">
        <f t="shared" si="368"/>
        <v>22.22656477</v>
      </c>
      <c r="BI429" s="43">
        <f t="shared" si="368"/>
        <v>21.67090065</v>
      </c>
      <c r="BJ429" s="43">
        <f t="shared" si="368"/>
        <v>21.12912814</v>
      </c>
      <c r="BK429" s="43">
        <f t="shared" si="368"/>
        <v>20.60089993</v>
      </c>
      <c r="BL429" s="43">
        <f t="shared" si="368"/>
        <v>20.08587743</v>
      </c>
      <c r="BM429" s="43">
        <f t="shared" si="368"/>
        <v>19.5837305</v>
      </c>
      <c r="BN429" s="43">
        <f t="shared" si="368"/>
        <v>19.09413724</v>
      </c>
      <c r="BO429" s="43"/>
      <c r="BP429" s="43"/>
      <c r="BQ429" s="43"/>
      <c r="BR429" s="43"/>
      <c r="BS429" s="43"/>
      <c r="BT429" s="43"/>
      <c r="BU429" s="43"/>
      <c r="BV429" s="43"/>
      <c r="BW429" s="43"/>
      <c r="BX429" s="43"/>
      <c r="BY429" s="43"/>
      <c r="BZ429" s="43"/>
      <c r="CA429" s="43"/>
      <c r="CB429" s="43"/>
      <c r="CC429" s="43"/>
      <c r="CD429" s="43"/>
      <c r="CE429" s="43"/>
      <c r="CF429" s="43"/>
      <c r="CG429" s="43"/>
      <c r="CH429" s="43"/>
      <c r="CI429" s="43"/>
      <c r="CJ429" s="43"/>
      <c r="CK429" s="43"/>
      <c r="CL429" s="43"/>
      <c r="CM429" s="43"/>
      <c r="CN429" s="43"/>
      <c r="CO429" s="43"/>
      <c r="CP429" s="43"/>
      <c r="CQ429" s="43"/>
      <c r="CR429" s="43"/>
      <c r="CS429" s="43"/>
      <c r="CT429" s="43"/>
      <c r="CU429" s="43"/>
      <c r="CV429" s="43"/>
      <c r="CW429" s="43"/>
      <c r="CX429" s="43"/>
      <c r="CY429" s="43"/>
      <c r="CZ429" s="43"/>
      <c r="DA429" s="43"/>
      <c r="DB429" s="43"/>
      <c r="DC429" s="43"/>
      <c r="DD429" s="43"/>
    </row>
    <row r="430" ht="14.25" customHeight="1">
      <c r="E430" s="50">
        <f t="shared" si="326"/>
        <v>44</v>
      </c>
      <c r="F430" s="50"/>
      <c r="G430" s="43"/>
      <c r="H430" s="43"/>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f>+AX$242*AX$385</f>
        <v>30</v>
      </c>
      <c r="AY430" s="43">
        <f t="shared" ref="AY430:BN430" si="369">+AX430*(1-AY$386)</f>
        <v>29.125</v>
      </c>
      <c r="AZ430" s="43">
        <f t="shared" si="369"/>
        <v>28.27552083</v>
      </c>
      <c r="BA430" s="43">
        <f t="shared" si="369"/>
        <v>27.45081814</v>
      </c>
      <c r="BB430" s="43">
        <f t="shared" si="369"/>
        <v>26.65016928</v>
      </c>
      <c r="BC430" s="43">
        <f t="shared" si="369"/>
        <v>25.98391505</v>
      </c>
      <c r="BD430" s="43">
        <f t="shared" si="369"/>
        <v>25.33431717</v>
      </c>
      <c r="BE430" s="43">
        <f t="shared" si="369"/>
        <v>24.70095924</v>
      </c>
      <c r="BF430" s="43">
        <f t="shared" si="369"/>
        <v>24.08343526</v>
      </c>
      <c r="BG430" s="43">
        <f t="shared" si="369"/>
        <v>23.48134938</v>
      </c>
      <c r="BH430" s="43">
        <f t="shared" si="369"/>
        <v>22.89431565</v>
      </c>
      <c r="BI430" s="43">
        <f t="shared" si="369"/>
        <v>22.32195775</v>
      </c>
      <c r="BJ430" s="43">
        <f t="shared" si="369"/>
        <v>21.76390881</v>
      </c>
      <c r="BK430" s="43">
        <f t="shared" si="369"/>
        <v>21.21981109</v>
      </c>
      <c r="BL430" s="43">
        <f t="shared" si="369"/>
        <v>20.68931581</v>
      </c>
      <c r="BM430" s="43">
        <f t="shared" si="369"/>
        <v>20.17208292</v>
      </c>
      <c r="BN430" s="43">
        <f t="shared" si="369"/>
        <v>19.66778084</v>
      </c>
      <c r="BO430" s="43"/>
      <c r="BP430" s="43"/>
      <c r="BQ430" s="43"/>
      <c r="BR430" s="43"/>
      <c r="BS430" s="43"/>
      <c r="BT430" s="43"/>
      <c r="BU430" s="43"/>
      <c r="BV430" s="43"/>
      <c r="BW430" s="43"/>
      <c r="BX430" s="43"/>
      <c r="BY430" s="43"/>
      <c r="BZ430" s="43"/>
      <c r="CA430" s="43"/>
      <c r="CB430" s="43"/>
      <c r="CC430" s="43"/>
      <c r="CD430" s="43"/>
      <c r="CE430" s="43"/>
      <c r="CF430" s="43"/>
      <c r="CG430" s="43"/>
      <c r="CH430" s="43"/>
      <c r="CI430" s="43"/>
      <c r="CJ430" s="43"/>
      <c r="CK430" s="43"/>
      <c r="CL430" s="43"/>
      <c r="CM430" s="43"/>
      <c r="CN430" s="43"/>
      <c r="CO430" s="43"/>
      <c r="CP430" s="43"/>
      <c r="CQ430" s="43"/>
      <c r="CR430" s="43"/>
      <c r="CS430" s="43"/>
      <c r="CT430" s="43"/>
      <c r="CU430" s="43"/>
      <c r="CV430" s="43"/>
      <c r="CW430" s="43"/>
      <c r="CX430" s="43"/>
      <c r="CY430" s="43"/>
      <c r="CZ430" s="43"/>
      <c r="DA430" s="43"/>
      <c r="DB430" s="43"/>
      <c r="DC430" s="43"/>
      <c r="DD430" s="43"/>
      <c r="DE430" s="43"/>
    </row>
    <row r="431" ht="14.25" customHeight="1">
      <c r="E431" s="50">
        <f t="shared" si="326"/>
        <v>45</v>
      </c>
      <c r="F431" s="50"/>
      <c r="G431" s="43"/>
      <c r="H431" s="43"/>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f>+AY$242*AY$385</f>
        <v>31.5</v>
      </c>
      <c r="AZ431" s="43">
        <f t="shared" ref="AZ431:BN431" si="370">+AY431*(1-AZ$386)</f>
        <v>30.58125</v>
      </c>
      <c r="BA431" s="43">
        <f t="shared" si="370"/>
        <v>29.68929688</v>
      </c>
      <c r="BB431" s="43">
        <f t="shared" si="370"/>
        <v>28.82335905</v>
      </c>
      <c r="BC431" s="43">
        <f t="shared" si="370"/>
        <v>28.10277507</v>
      </c>
      <c r="BD431" s="43">
        <f t="shared" si="370"/>
        <v>27.4002057</v>
      </c>
      <c r="BE431" s="43">
        <f t="shared" si="370"/>
        <v>26.71520055</v>
      </c>
      <c r="BF431" s="43">
        <f t="shared" si="370"/>
        <v>26.04732054</v>
      </c>
      <c r="BG431" s="43">
        <f t="shared" si="370"/>
        <v>25.39613753</v>
      </c>
      <c r="BH431" s="43">
        <f t="shared" si="370"/>
        <v>24.76123409</v>
      </c>
      <c r="BI431" s="43">
        <f t="shared" si="370"/>
        <v>24.14220324</v>
      </c>
      <c r="BJ431" s="43">
        <f t="shared" si="370"/>
        <v>23.53864816</v>
      </c>
      <c r="BK431" s="43">
        <f t="shared" si="370"/>
        <v>22.95018195</v>
      </c>
      <c r="BL431" s="43">
        <f t="shared" si="370"/>
        <v>22.3764274</v>
      </c>
      <c r="BM431" s="43">
        <f t="shared" si="370"/>
        <v>21.81701672</v>
      </c>
      <c r="BN431" s="43">
        <f t="shared" si="370"/>
        <v>21.2715913</v>
      </c>
      <c r="BO431" s="43"/>
      <c r="BP431" s="43"/>
      <c r="BQ431" s="43"/>
      <c r="BR431" s="43"/>
      <c r="BS431" s="43"/>
      <c r="BT431" s="43"/>
      <c r="BU431" s="43"/>
      <c r="BV431" s="43"/>
      <c r="BW431" s="43"/>
      <c r="BX431" s="43"/>
      <c r="BY431" s="43"/>
      <c r="BZ431" s="43"/>
      <c r="CA431" s="43"/>
      <c r="CB431" s="43"/>
      <c r="CC431" s="43"/>
      <c r="CD431" s="43"/>
      <c r="CE431" s="43"/>
      <c r="CF431" s="43"/>
      <c r="CG431" s="43"/>
      <c r="CH431" s="43"/>
      <c r="CI431" s="43"/>
      <c r="CJ431" s="43"/>
      <c r="CK431" s="43"/>
      <c r="CL431" s="43"/>
      <c r="CM431" s="43"/>
      <c r="CN431" s="43"/>
      <c r="CO431" s="43"/>
      <c r="CP431" s="43"/>
      <c r="CQ431" s="43"/>
      <c r="CR431" s="43"/>
      <c r="CS431" s="43"/>
      <c r="CT431" s="43"/>
      <c r="CU431" s="43"/>
      <c r="CV431" s="43"/>
      <c r="CW431" s="43"/>
      <c r="CX431" s="43"/>
      <c r="CY431" s="43"/>
      <c r="CZ431" s="43"/>
      <c r="DA431" s="43"/>
      <c r="DB431" s="43"/>
      <c r="DC431" s="43"/>
      <c r="DD431" s="43"/>
      <c r="DE431" s="43"/>
      <c r="DF431" s="43"/>
    </row>
    <row r="432" ht="14.25" customHeight="1">
      <c r="E432" s="50">
        <f t="shared" si="326"/>
        <v>46</v>
      </c>
      <c r="F432" s="50"/>
      <c r="G432" s="43"/>
      <c r="H432" s="43"/>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f>+AZ$242*AZ$385</f>
        <v>31.5</v>
      </c>
      <c r="BA432" s="43">
        <f t="shared" ref="BA432:BN432" si="371">+AZ432*(1-BA$386)</f>
        <v>30.58125</v>
      </c>
      <c r="BB432" s="43">
        <f t="shared" si="371"/>
        <v>29.68929688</v>
      </c>
      <c r="BC432" s="43">
        <f t="shared" si="371"/>
        <v>28.94706445</v>
      </c>
      <c r="BD432" s="43">
        <f t="shared" si="371"/>
        <v>28.22338784</v>
      </c>
      <c r="BE432" s="43">
        <f t="shared" si="371"/>
        <v>27.51780315</v>
      </c>
      <c r="BF432" s="43">
        <f t="shared" si="371"/>
        <v>26.82985807</v>
      </c>
      <c r="BG432" s="43">
        <f t="shared" si="371"/>
        <v>26.15911162</v>
      </c>
      <c r="BH432" s="43">
        <f t="shared" si="371"/>
        <v>25.50513383</v>
      </c>
      <c r="BI432" s="43">
        <f t="shared" si="371"/>
        <v>24.86750548</v>
      </c>
      <c r="BJ432" s="43">
        <f t="shared" si="371"/>
        <v>24.24581784</v>
      </c>
      <c r="BK432" s="43">
        <f t="shared" si="371"/>
        <v>23.6396724</v>
      </c>
      <c r="BL432" s="43">
        <f t="shared" si="371"/>
        <v>23.04868059</v>
      </c>
      <c r="BM432" s="43">
        <f t="shared" si="371"/>
        <v>22.47246357</v>
      </c>
      <c r="BN432" s="43">
        <f t="shared" si="371"/>
        <v>21.91065198</v>
      </c>
      <c r="BO432" s="43"/>
      <c r="BP432" s="43"/>
      <c r="BQ432" s="43"/>
      <c r="BR432" s="43"/>
      <c r="BS432" s="43"/>
      <c r="BT432" s="43"/>
      <c r="BU432" s="43"/>
      <c r="BV432" s="43"/>
      <c r="BW432" s="43"/>
      <c r="BX432" s="43"/>
      <c r="BY432" s="43"/>
      <c r="BZ432" s="43"/>
      <c r="CA432" s="43"/>
      <c r="CB432" s="43"/>
      <c r="CC432" s="43"/>
      <c r="CD432" s="43"/>
      <c r="CE432" s="43"/>
      <c r="CF432" s="43"/>
      <c r="CG432" s="43"/>
      <c r="CH432" s="43"/>
      <c r="CI432" s="43"/>
      <c r="CJ432" s="43"/>
      <c r="CK432" s="43"/>
      <c r="CL432" s="43"/>
      <c r="CM432" s="43"/>
      <c r="CN432" s="43"/>
      <c r="CO432" s="43"/>
      <c r="CP432" s="43"/>
      <c r="CQ432" s="43"/>
      <c r="CR432" s="43"/>
      <c r="CS432" s="43"/>
      <c r="CT432" s="43"/>
      <c r="CU432" s="43"/>
      <c r="CV432" s="43"/>
      <c r="CW432" s="43"/>
      <c r="CX432" s="43"/>
      <c r="CY432" s="43"/>
      <c r="CZ432" s="43"/>
      <c r="DA432" s="43"/>
      <c r="DB432" s="43"/>
      <c r="DC432" s="43"/>
      <c r="DD432" s="43"/>
      <c r="DE432" s="43"/>
      <c r="DF432" s="43"/>
      <c r="DG432" s="43"/>
    </row>
    <row r="433" ht="14.25" customHeight="1">
      <c r="E433" s="50">
        <f t="shared" si="326"/>
        <v>47</v>
      </c>
      <c r="F433" s="50"/>
      <c r="G433" s="43"/>
      <c r="H433" s="43"/>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f>+BA$242*BA$385</f>
        <v>33</v>
      </c>
      <c r="BB433" s="43">
        <f t="shared" ref="BB433:BN433" si="372">+BA433*(1-BB$386)</f>
        <v>32.0375</v>
      </c>
      <c r="BC433" s="43">
        <f t="shared" si="372"/>
        <v>31.2365625</v>
      </c>
      <c r="BD433" s="43">
        <f t="shared" si="372"/>
        <v>30.45564844</v>
      </c>
      <c r="BE433" s="43">
        <f t="shared" si="372"/>
        <v>29.69425723</v>
      </c>
      <c r="BF433" s="43">
        <f t="shared" si="372"/>
        <v>28.9519008</v>
      </c>
      <c r="BG433" s="43">
        <f t="shared" si="372"/>
        <v>28.22810328</v>
      </c>
      <c r="BH433" s="43">
        <f t="shared" si="372"/>
        <v>27.52240069</v>
      </c>
      <c r="BI433" s="43">
        <f t="shared" si="372"/>
        <v>26.83434068</v>
      </c>
      <c r="BJ433" s="43">
        <f t="shared" si="372"/>
        <v>26.16348216</v>
      </c>
      <c r="BK433" s="43">
        <f t="shared" si="372"/>
        <v>25.50939511</v>
      </c>
      <c r="BL433" s="43">
        <f t="shared" si="372"/>
        <v>24.87166023</v>
      </c>
      <c r="BM433" s="43">
        <f t="shared" si="372"/>
        <v>24.24986872</v>
      </c>
      <c r="BN433" s="43">
        <f t="shared" si="372"/>
        <v>23.643622</v>
      </c>
      <c r="BO433" s="43"/>
      <c r="BP433" s="43"/>
      <c r="BQ433" s="43"/>
      <c r="BR433" s="43"/>
      <c r="BS433" s="43"/>
      <c r="BT433" s="43"/>
      <c r="BU433" s="43"/>
      <c r="BV433" s="43"/>
      <c r="BW433" s="43"/>
      <c r="BX433" s="43"/>
      <c r="BY433" s="43"/>
      <c r="BZ433" s="43"/>
      <c r="CA433" s="43"/>
      <c r="CB433" s="43"/>
      <c r="CC433" s="43"/>
      <c r="CD433" s="43"/>
      <c r="CE433" s="43"/>
      <c r="CF433" s="43"/>
      <c r="CG433" s="43"/>
      <c r="CH433" s="43"/>
      <c r="CI433" s="43"/>
      <c r="CJ433" s="43"/>
      <c r="CK433" s="43"/>
      <c r="CL433" s="43"/>
      <c r="CM433" s="43"/>
      <c r="CN433" s="43"/>
      <c r="CO433" s="43"/>
      <c r="CP433" s="43"/>
      <c r="CQ433" s="43"/>
      <c r="CR433" s="43"/>
      <c r="CS433" s="43"/>
      <c r="CT433" s="43"/>
      <c r="CU433" s="43"/>
      <c r="CV433" s="43"/>
      <c r="CW433" s="43"/>
      <c r="CX433" s="43"/>
      <c r="CY433" s="43"/>
      <c r="CZ433" s="43"/>
      <c r="DA433" s="43"/>
      <c r="DB433" s="43"/>
      <c r="DC433" s="43"/>
      <c r="DD433" s="43"/>
      <c r="DE433" s="43"/>
      <c r="DF433" s="43"/>
      <c r="DG433" s="43"/>
      <c r="DH433" s="43"/>
    </row>
    <row r="434" ht="14.25" customHeight="1">
      <c r="E434" s="50">
        <f t="shared" si="326"/>
        <v>48</v>
      </c>
      <c r="F434" s="50"/>
      <c r="G434" s="43"/>
      <c r="H434" s="43"/>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f>+BB$242*BB$385</f>
        <v>33</v>
      </c>
      <c r="BC434" s="43">
        <f t="shared" ref="BC434:BN434" si="373">+BB434*(1-BC$386)</f>
        <v>32.175</v>
      </c>
      <c r="BD434" s="43">
        <f t="shared" si="373"/>
        <v>31.370625</v>
      </c>
      <c r="BE434" s="43">
        <f t="shared" si="373"/>
        <v>30.58635938</v>
      </c>
      <c r="BF434" s="43">
        <f t="shared" si="373"/>
        <v>29.82170039</v>
      </c>
      <c r="BG434" s="43">
        <f t="shared" si="373"/>
        <v>29.07615788</v>
      </c>
      <c r="BH434" s="43">
        <f t="shared" si="373"/>
        <v>28.34925393</v>
      </c>
      <c r="BI434" s="43">
        <f t="shared" si="373"/>
        <v>27.64052259</v>
      </c>
      <c r="BJ434" s="43">
        <f t="shared" si="373"/>
        <v>26.94950952</v>
      </c>
      <c r="BK434" s="43">
        <f t="shared" si="373"/>
        <v>26.27577178</v>
      </c>
      <c r="BL434" s="43">
        <f t="shared" si="373"/>
        <v>25.61887749</v>
      </c>
      <c r="BM434" s="43">
        <f t="shared" si="373"/>
        <v>24.97840555</v>
      </c>
      <c r="BN434" s="43">
        <f t="shared" si="373"/>
        <v>24.35394541</v>
      </c>
      <c r="BO434" s="43"/>
      <c r="BP434" s="43"/>
      <c r="BQ434" s="43"/>
      <c r="BR434" s="43"/>
      <c r="BS434" s="43"/>
      <c r="BT434" s="43"/>
      <c r="BU434" s="43"/>
      <c r="BV434" s="43"/>
      <c r="BW434" s="43"/>
      <c r="BX434" s="43"/>
      <c r="BY434" s="43"/>
      <c r="BZ434" s="43"/>
      <c r="CA434" s="43"/>
      <c r="CB434" s="43"/>
      <c r="CC434" s="43"/>
      <c r="CD434" s="43"/>
      <c r="CE434" s="43"/>
      <c r="CF434" s="43"/>
      <c r="CG434" s="43"/>
      <c r="CH434" s="43"/>
      <c r="CI434" s="43"/>
      <c r="CJ434" s="43"/>
      <c r="CK434" s="43"/>
      <c r="CL434" s="43"/>
      <c r="CM434" s="43"/>
      <c r="CN434" s="43"/>
      <c r="CO434" s="43"/>
      <c r="CP434" s="43"/>
      <c r="CQ434" s="43"/>
      <c r="CR434" s="43"/>
      <c r="CS434" s="43"/>
      <c r="CT434" s="43"/>
      <c r="CU434" s="43"/>
      <c r="CV434" s="43"/>
      <c r="CW434" s="43"/>
      <c r="CX434" s="43"/>
      <c r="CY434" s="43"/>
      <c r="CZ434" s="43"/>
      <c r="DA434" s="43"/>
      <c r="DB434" s="43"/>
      <c r="DC434" s="43"/>
      <c r="DD434" s="43"/>
      <c r="DE434" s="43"/>
      <c r="DF434" s="43"/>
      <c r="DG434" s="43"/>
      <c r="DH434" s="43"/>
      <c r="DI434" s="43"/>
    </row>
    <row r="435" ht="14.25" customHeight="1">
      <c r="E435" s="50">
        <f t="shared" si="326"/>
        <v>49</v>
      </c>
      <c r="F435" s="50"/>
      <c r="G435" s="43"/>
      <c r="H435" s="43"/>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f>+BC$242*BC$385</f>
        <v>34.5</v>
      </c>
      <c r="BD435" s="43">
        <f t="shared" ref="BD435:BN435" si="374">+BC435*(1-BD$386)</f>
        <v>33.6375</v>
      </c>
      <c r="BE435" s="43">
        <f t="shared" si="374"/>
        <v>32.7965625</v>
      </c>
      <c r="BF435" s="43">
        <f t="shared" si="374"/>
        <v>31.97664844</v>
      </c>
      <c r="BG435" s="43">
        <f t="shared" si="374"/>
        <v>31.17723223</v>
      </c>
      <c r="BH435" s="43">
        <f t="shared" si="374"/>
        <v>30.39780142</v>
      </c>
      <c r="BI435" s="43">
        <f t="shared" si="374"/>
        <v>29.63785639</v>
      </c>
      <c r="BJ435" s="43">
        <f t="shared" si="374"/>
        <v>28.89690998</v>
      </c>
      <c r="BK435" s="43">
        <f t="shared" si="374"/>
        <v>28.17448723</v>
      </c>
      <c r="BL435" s="43">
        <f t="shared" si="374"/>
        <v>27.47012505</v>
      </c>
      <c r="BM435" s="43">
        <f t="shared" si="374"/>
        <v>26.78337192</v>
      </c>
      <c r="BN435" s="43">
        <f t="shared" si="374"/>
        <v>26.11378762</v>
      </c>
      <c r="BO435" s="43"/>
      <c r="BP435" s="43"/>
      <c r="BQ435" s="43"/>
      <c r="BR435" s="43"/>
      <c r="BS435" s="43"/>
      <c r="BT435" s="43"/>
      <c r="BU435" s="43"/>
      <c r="BV435" s="43"/>
      <c r="BW435" s="43"/>
      <c r="BX435" s="43"/>
      <c r="BY435" s="43"/>
      <c r="BZ435" s="43"/>
      <c r="CA435" s="43"/>
      <c r="CB435" s="43"/>
      <c r="CC435" s="43"/>
      <c r="CD435" s="43"/>
      <c r="CE435" s="43"/>
      <c r="CF435" s="43"/>
      <c r="CG435" s="43"/>
      <c r="CH435" s="43"/>
      <c r="CI435" s="43"/>
      <c r="CJ435" s="43"/>
      <c r="CK435" s="43"/>
      <c r="CL435" s="43"/>
      <c r="CM435" s="43"/>
      <c r="CN435" s="43"/>
      <c r="CO435" s="43"/>
      <c r="CP435" s="43"/>
      <c r="CQ435" s="43"/>
      <c r="CR435" s="43"/>
      <c r="CS435" s="43"/>
      <c r="CT435" s="43"/>
      <c r="CU435" s="43"/>
      <c r="CV435" s="43"/>
      <c r="CW435" s="43"/>
      <c r="CX435" s="43"/>
      <c r="CY435" s="43"/>
      <c r="CZ435" s="43"/>
      <c r="DA435" s="43"/>
      <c r="DB435" s="43"/>
      <c r="DC435" s="43"/>
      <c r="DD435" s="43"/>
      <c r="DE435" s="43"/>
      <c r="DF435" s="43"/>
      <c r="DG435" s="43"/>
      <c r="DH435" s="43"/>
      <c r="DI435" s="43"/>
      <c r="DJ435" s="43"/>
    </row>
    <row r="436" ht="14.25" customHeight="1">
      <c r="E436" s="50">
        <f t="shared" si="326"/>
        <v>50</v>
      </c>
      <c r="F436" s="50"/>
      <c r="G436" s="43"/>
      <c r="H436" s="43"/>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f>+BD$242*BD$385</f>
        <v>34.5</v>
      </c>
      <c r="BE436" s="43">
        <f t="shared" ref="BE436:BN436" si="375">+BD436*(1-BE$386)</f>
        <v>33.6375</v>
      </c>
      <c r="BF436" s="43">
        <f t="shared" si="375"/>
        <v>32.7965625</v>
      </c>
      <c r="BG436" s="43">
        <f t="shared" si="375"/>
        <v>31.97664844</v>
      </c>
      <c r="BH436" s="43">
        <f t="shared" si="375"/>
        <v>31.17723223</v>
      </c>
      <c r="BI436" s="43">
        <f t="shared" si="375"/>
        <v>30.39780142</v>
      </c>
      <c r="BJ436" s="43">
        <f t="shared" si="375"/>
        <v>29.63785639</v>
      </c>
      <c r="BK436" s="43">
        <f t="shared" si="375"/>
        <v>28.89690998</v>
      </c>
      <c r="BL436" s="43">
        <f t="shared" si="375"/>
        <v>28.17448723</v>
      </c>
      <c r="BM436" s="43">
        <f t="shared" si="375"/>
        <v>27.47012505</v>
      </c>
      <c r="BN436" s="43">
        <f t="shared" si="375"/>
        <v>26.78337192</v>
      </c>
      <c r="BO436" s="43"/>
      <c r="BP436" s="43"/>
      <c r="BQ436" s="43"/>
      <c r="BR436" s="43"/>
      <c r="BS436" s="43"/>
      <c r="BT436" s="43"/>
      <c r="BU436" s="43"/>
      <c r="BV436" s="43"/>
      <c r="BW436" s="43"/>
      <c r="BX436" s="43"/>
      <c r="BY436" s="43"/>
      <c r="BZ436" s="43"/>
      <c r="CA436" s="43"/>
      <c r="CB436" s="43"/>
      <c r="CC436" s="43"/>
      <c r="CD436" s="43"/>
      <c r="CE436" s="43"/>
      <c r="CF436" s="43"/>
      <c r="CG436" s="43"/>
      <c r="CH436" s="43"/>
      <c r="CI436" s="43"/>
      <c r="CJ436" s="43"/>
      <c r="CK436" s="43"/>
      <c r="CL436" s="43"/>
      <c r="CM436" s="43"/>
      <c r="CN436" s="43"/>
      <c r="CO436" s="43"/>
      <c r="CP436" s="43"/>
      <c r="CQ436" s="43"/>
      <c r="CR436" s="43"/>
      <c r="CS436" s="43"/>
      <c r="CT436" s="43"/>
      <c r="CU436" s="43"/>
      <c r="CV436" s="43"/>
      <c r="CW436" s="43"/>
      <c r="CX436" s="43"/>
      <c r="CY436" s="43"/>
      <c r="CZ436" s="43"/>
      <c r="DA436" s="43"/>
      <c r="DB436" s="43"/>
      <c r="DC436" s="43"/>
      <c r="DD436" s="43"/>
      <c r="DE436" s="43"/>
      <c r="DF436" s="43"/>
      <c r="DG436" s="43"/>
      <c r="DH436" s="43"/>
      <c r="DI436" s="43"/>
      <c r="DJ436" s="43"/>
      <c r="DK436" s="43"/>
    </row>
    <row r="437" ht="14.25" customHeight="1">
      <c r="E437" s="50">
        <f t="shared" si="326"/>
        <v>51</v>
      </c>
      <c r="F437" s="50"/>
      <c r="G437" s="43"/>
      <c r="H437" s="43"/>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f>+BE$242*BE$385</f>
        <v>36</v>
      </c>
      <c r="BF437" s="43">
        <f t="shared" ref="BF437:BN437" si="376">+BE437*(1-BF$386)</f>
        <v>35.1</v>
      </c>
      <c r="BG437" s="43">
        <f t="shared" si="376"/>
        <v>34.2225</v>
      </c>
      <c r="BH437" s="43">
        <f t="shared" si="376"/>
        <v>33.3669375</v>
      </c>
      <c r="BI437" s="43">
        <f t="shared" si="376"/>
        <v>32.53276406</v>
      </c>
      <c r="BJ437" s="43">
        <f t="shared" si="376"/>
        <v>31.71944496</v>
      </c>
      <c r="BK437" s="43">
        <f t="shared" si="376"/>
        <v>30.92645884</v>
      </c>
      <c r="BL437" s="43">
        <f t="shared" si="376"/>
        <v>30.15329737</v>
      </c>
      <c r="BM437" s="43">
        <f t="shared" si="376"/>
        <v>29.39946493</v>
      </c>
      <c r="BN437" s="43">
        <f t="shared" si="376"/>
        <v>28.66447831</v>
      </c>
      <c r="BO437" s="43"/>
      <c r="BP437" s="43"/>
      <c r="BQ437" s="43"/>
      <c r="BR437" s="43"/>
      <c r="BS437" s="43"/>
      <c r="BT437" s="43"/>
      <c r="BU437" s="43"/>
      <c r="BV437" s="43"/>
      <c r="BW437" s="43"/>
      <c r="BX437" s="43"/>
      <c r="BY437" s="43"/>
      <c r="BZ437" s="43"/>
      <c r="CA437" s="43"/>
      <c r="CB437" s="43"/>
      <c r="CC437" s="43"/>
      <c r="CD437" s="43"/>
      <c r="CE437" s="43"/>
      <c r="CF437" s="43"/>
      <c r="CG437" s="43"/>
      <c r="CH437" s="43"/>
      <c r="CI437" s="43"/>
      <c r="CJ437" s="43"/>
      <c r="CK437" s="43"/>
      <c r="CL437" s="43"/>
      <c r="CM437" s="43"/>
      <c r="CN437" s="43"/>
      <c r="CO437" s="43"/>
      <c r="CP437" s="43"/>
      <c r="CQ437" s="43"/>
      <c r="CR437" s="43"/>
      <c r="CS437" s="43"/>
      <c r="CT437" s="43"/>
      <c r="CU437" s="43"/>
      <c r="CV437" s="43"/>
      <c r="CW437" s="43"/>
      <c r="CX437" s="43"/>
      <c r="CY437" s="43"/>
      <c r="CZ437" s="43"/>
      <c r="DA437" s="43"/>
      <c r="DB437" s="43"/>
      <c r="DC437" s="43"/>
      <c r="DD437" s="43"/>
      <c r="DE437" s="43"/>
      <c r="DF437" s="43"/>
      <c r="DG437" s="43"/>
      <c r="DH437" s="43"/>
      <c r="DI437" s="43"/>
      <c r="DJ437" s="43"/>
      <c r="DK437" s="43"/>
      <c r="DL437" s="43"/>
    </row>
    <row r="438" ht="14.25" customHeight="1">
      <c r="E438" s="50">
        <f t="shared" si="326"/>
        <v>52</v>
      </c>
      <c r="F438" s="50"/>
      <c r="G438" s="43"/>
      <c r="H438" s="43"/>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c r="BF438" s="43">
        <f>+BF$242*BF$385</f>
        <v>36</v>
      </c>
      <c r="BG438" s="43">
        <f t="shared" ref="BG438:BN438" si="377">+BF438*(1-BG$386)</f>
        <v>35.1</v>
      </c>
      <c r="BH438" s="43">
        <f t="shared" si="377"/>
        <v>34.2225</v>
      </c>
      <c r="BI438" s="43">
        <f t="shared" si="377"/>
        <v>33.3669375</v>
      </c>
      <c r="BJ438" s="43">
        <f t="shared" si="377"/>
        <v>32.53276406</v>
      </c>
      <c r="BK438" s="43">
        <f t="shared" si="377"/>
        <v>31.71944496</v>
      </c>
      <c r="BL438" s="43">
        <f t="shared" si="377"/>
        <v>30.92645884</v>
      </c>
      <c r="BM438" s="43">
        <f t="shared" si="377"/>
        <v>30.15329737</v>
      </c>
      <c r="BN438" s="43">
        <f t="shared" si="377"/>
        <v>29.39946493</v>
      </c>
      <c r="BO438" s="43"/>
      <c r="BP438" s="43"/>
      <c r="BQ438" s="43"/>
      <c r="BR438" s="43"/>
      <c r="BS438" s="43"/>
      <c r="BT438" s="43"/>
      <c r="BU438" s="43"/>
      <c r="BV438" s="43"/>
      <c r="BW438" s="43"/>
      <c r="BX438" s="43"/>
      <c r="BY438" s="43"/>
      <c r="BZ438" s="43"/>
      <c r="CA438" s="43"/>
      <c r="CB438" s="43"/>
      <c r="CC438" s="43"/>
      <c r="CD438" s="43"/>
      <c r="CE438" s="43"/>
      <c r="CF438" s="43"/>
      <c r="CG438" s="43"/>
      <c r="CH438" s="43"/>
      <c r="CI438" s="43"/>
      <c r="CJ438" s="43"/>
      <c r="CK438" s="43"/>
      <c r="CL438" s="43"/>
      <c r="CM438" s="43"/>
      <c r="CN438" s="43"/>
      <c r="CO438" s="43"/>
      <c r="CP438" s="43"/>
      <c r="CQ438" s="43"/>
      <c r="CR438" s="43"/>
      <c r="CS438" s="43"/>
      <c r="CT438" s="43"/>
      <c r="CU438" s="43"/>
      <c r="CV438" s="43"/>
      <c r="CW438" s="43"/>
      <c r="CX438" s="43"/>
      <c r="CY438" s="43"/>
      <c r="CZ438" s="43"/>
      <c r="DA438" s="43"/>
      <c r="DB438" s="43"/>
      <c r="DC438" s="43"/>
      <c r="DD438" s="43"/>
      <c r="DE438" s="43"/>
      <c r="DF438" s="43"/>
      <c r="DG438" s="43"/>
      <c r="DH438" s="43"/>
      <c r="DI438" s="43"/>
      <c r="DJ438" s="43"/>
      <c r="DK438" s="43"/>
      <c r="DL438" s="43"/>
      <c r="DM438" s="43"/>
    </row>
    <row r="439" ht="14.25" customHeight="1">
      <c r="E439" s="50">
        <f t="shared" si="326"/>
        <v>53</v>
      </c>
      <c r="F439" s="50"/>
      <c r="G439" s="43"/>
      <c r="H439" s="43"/>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c r="BF439" s="43"/>
      <c r="BG439" s="43">
        <f>+BG$242*BG$385</f>
        <v>37.5</v>
      </c>
      <c r="BH439" s="43">
        <f t="shared" ref="BH439:BN439" si="378">+BG439*(1-BH$386)</f>
        <v>36.5625</v>
      </c>
      <c r="BI439" s="43">
        <f t="shared" si="378"/>
        <v>35.6484375</v>
      </c>
      <c r="BJ439" s="43">
        <f t="shared" si="378"/>
        <v>34.75722656</v>
      </c>
      <c r="BK439" s="43">
        <f t="shared" si="378"/>
        <v>33.8882959</v>
      </c>
      <c r="BL439" s="43">
        <f t="shared" si="378"/>
        <v>33.0410885</v>
      </c>
      <c r="BM439" s="43">
        <f t="shared" si="378"/>
        <v>32.21506129</v>
      </c>
      <c r="BN439" s="43">
        <f t="shared" si="378"/>
        <v>31.40968476</v>
      </c>
      <c r="BO439" s="43"/>
      <c r="BP439" s="43"/>
      <c r="BQ439" s="43"/>
      <c r="BR439" s="43"/>
      <c r="BS439" s="43"/>
      <c r="BT439" s="43"/>
      <c r="BU439" s="43"/>
      <c r="BV439" s="43"/>
      <c r="BW439" s="43"/>
      <c r="BX439" s="43"/>
      <c r="BY439" s="43"/>
      <c r="BZ439" s="43"/>
      <c r="CA439" s="43"/>
      <c r="CB439" s="43"/>
      <c r="CC439" s="43"/>
      <c r="CD439" s="43"/>
      <c r="CE439" s="43"/>
      <c r="CF439" s="43"/>
      <c r="CG439" s="43"/>
      <c r="CH439" s="43"/>
      <c r="CI439" s="43"/>
      <c r="CJ439" s="43"/>
      <c r="CK439" s="43"/>
      <c r="CL439" s="43"/>
      <c r="CM439" s="43"/>
      <c r="CN439" s="43"/>
      <c r="CO439" s="43"/>
      <c r="CP439" s="43"/>
      <c r="CQ439" s="43"/>
      <c r="CR439" s="43"/>
      <c r="CS439" s="43"/>
      <c r="CT439" s="43"/>
      <c r="CU439" s="43"/>
      <c r="CV439" s="43"/>
      <c r="CW439" s="43"/>
      <c r="CX439" s="43"/>
      <c r="CY439" s="43"/>
      <c r="CZ439" s="43"/>
      <c r="DA439" s="43"/>
      <c r="DB439" s="43"/>
      <c r="DC439" s="43"/>
      <c r="DD439" s="43"/>
      <c r="DE439" s="43"/>
      <c r="DF439" s="43"/>
      <c r="DG439" s="43"/>
      <c r="DH439" s="43"/>
      <c r="DI439" s="43"/>
      <c r="DJ439" s="43"/>
      <c r="DK439" s="43"/>
      <c r="DL439" s="43"/>
      <c r="DM439" s="43"/>
      <c r="DN439" s="43"/>
    </row>
    <row r="440" ht="14.25" customHeight="1">
      <c r="E440" s="50">
        <f t="shared" si="326"/>
        <v>54</v>
      </c>
      <c r="F440" s="50"/>
      <c r="G440" s="43"/>
      <c r="H440" s="43"/>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c r="BF440" s="43"/>
      <c r="BG440" s="43"/>
      <c r="BH440" s="43">
        <f>+BH$242*BH$385</f>
        <v>37.5</v>
      </c>
      <c r="BI440" s="43">
        <f t="shared" ref="BI440:BN440" si="379">+BH440*(1-BI$386)</f>
        <v>36.5625</v>
      </c>
      <c r="BJ440" s="43">
        <f t="shared" si="379"/>
        <v>35.6484375</v>
      </c>
      <c r="BK440" s="43">
        <f t="shared" si="379"/>
        <v>34.75722656</v>
      </c>
      <c r="BL440" s="43">
        <f t="shared" si="379"/>
        <v>33.8882959</v>
      </c>
      <c r="BM440" s="43">
        <f t="shared" si="379"/>
        <v>33.0410885</v>
      </c>
      <c r="BN440" s="43">
        <f t="shared" si="379"/>
        <v>32.21506129</v>
      </c>
      <c r="BO440" s="43"/>
      <c r="BP440" s="43"/>
      <c r="BQ440" s="43"/>
      <c r="BR440" s="43"/>
      <c r="BS440" s="43"/>
      <c r="BT440" s="43"/>
      <c r="BU440" s="43"/>
      <c r="BV440" s="43"/>
      <c r="BW440" s="43"/>
      <c r="BX440" s="43"/>
      <c r="BY440" s="43"/>
      <c r="BZ440" s="43"/>
      <c r="CA440" s="43"/>
      <c r="CB440" s="43"/>
      <c r="CC440" s="43"/>
      <c r="CD440" s="43"/>
      <c r="CE440" s="43"/>
      <c r="CF440" s="43"/>
      <c r="CG440" s="43"/>
      <c r="CH440" s="43"/>
      <c r="CI440" s="43"/>
      <c r="CJ440" s="43"/>
      <c r="CK440" s="43"/>
      <c r="CL440" s="43"/>
      <c r="CM440" s="43"/>
      <c r="CN440" s="43"/>
      <c r="CO440" s="43"/>
      <c r="CP440" s="43"/>
      <c r="CQ440" s="43"/>
      <c r="CR440" s="43"/>
      <c r="CS440" s="43"/>
      <c r="CT440" s="43"/>
      <c r="CU440" s="43"/>
      <c r="CV440" s="43"/>
      <c r="CW440" s="43"/>
      <c r="CX440" s="43"/>
      <c r="CY440" s="43"/>
      <c r="CZ440" s="43"/>
      <c r="DA440" s="43"/>
      <c r="DB440" s="43"/>
      <c r="DC440" s="43"/>
      <c r="DD440" s="43"/>
      <c r="DE440" s="43"/>
      <c r="DF440" s="43"/>
      <c r="DG440" s="43"/>
      <c r="DH440" s="43"/>
      <c r="DI440" s="43"/>
      <c r="DJ440" s="43"/>
      <c r="DK440" s="43"/>
      <c r="DL440" s="43"/>
      <c r="DM440" s="43"/>
      <c r="DN440" s="43"/>
      <c r="DO440" s="43"/>
    </row>
    <row r="441" ht="14.25" customHeight="1">
      <c r="E441" s="50">
        <f t="shared" si="326"/>
        <v>55</v>
      </c>
      <c r="F441" s="50"/>
      <c r="G441" s="43"/>
      <c r="H441" s="43"/>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c r="BF441" s="43"/>
      <c r="BG441" s="43"/>
      <c r="BH441" s="43"/>
      <c r="BI441" s="43">
        <f>+BI$242*BI$385</f>
        <v>39</v>
      </c>
      <c r="BJ441" s="43">
        <f t="shared" ref="BJ441:BN441" si="380">+BI441*(1-BJ$386)</f>
        <v>38.025</v>
      </c>
      <c r="BK441" s="43">
        <f t="shared" si="380"/>
        <v>37.074375</v>
      </c>
      <c r="BL441" s="43">
        <f t="shared" si="380"/>
        <v>36.14751563</v>
      </c>
      <c r="BM441" s="43">
        <f t="shared" si="380"/>
        <v>35.24382773</v>
      </c>
      <c r="BN441" s="43">
        <f t="shared" si="380"/>
        <v>34.36273204</v>
      </c>
      <c r="BO441" s="43"/>
      <c r="BP441" s="43"/>
      <c r="BQ441" s="43"/>
      <c r="BR441" s="43"/>
      <c r="BS441" s="43"/>
      <c r="BT441" s="43"/>
      <c r="BU441" s="43"/>
      <c r="BV441" s="43"/>
      <c r="BW441" s="43"/>
      <c r="BX441" s="43"/>
      <c r="BY441" s="43"/>
      <c r="BZ441" s="43"/>
      <c r="CA441" s="43"/>
      <c r="CB441" s="43"/>
      <c r="CC441" s="43"/>
      <c r="CD441" s="43"/>
      <c r="CE441" s="43"/>
      <c r="CF441" s="43"/>
      <c r="CG441" s="43"/>
      <c r="CH441" s="43"/>
      <c r="CI441" s="43"/>
      <c r="CJ441" s="43"/>
      <c r="CK441" s="43"/>
      <c r="CL441" s="43"/>
      <c r="CM441" s="43"/>
      <c r="CN441" s="43"/>
      <c r="CO441" s="43"/>
      <c r="CP441" s="43"/>
      <c r="CQ441" s="43"/>
      <c r="CR441" s="43"/>
      <c r="CS441" s="43"/>
      <c r="CT441" s="43"/>
      <c r="CU441" s="43"/>
      <c r="CV441" s="43"/>
      <c r="CW441" s="43"/>
      <c r="CX441" s="43"/>
      <c r="CY441" s="43"/>
      <c r="CZ441" s="43"/>
      <c r="DA441" s="43"/>
      <c r="DB441" s="43"/>
      <c r="DC441" s="43"/>
      <c r="DD441" s="43"/>
      <c r="DE441" s="43"/>
      <c r="DF441" s="43"/>
      <c r="DG441" s="43"/>
      <c r="DH441" s="43"/>
      <c r="DI441" s="43"/>
      <c r="DJ441" s="43"/>
      <c r="DK441" s="43"/>
      <c r="DL441" s="43"/>
      <c r="DM441" s="43"/>
      <c r="DN441" s="43"/>
      <c r="DO441" s="43"/>
      <c r="DP441" s="43"/>
    </row>
    <row r="442" ht="14.25" customHeight="1">
      <c r="E442" s="50">
        <f t="shared" si="326"/>
        <v>56</v>
      </c>
      <c r="F442" s="50"/>
      <c r="G442" s="43"/>
      <c r="H442" s="43"/>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c r="BF442" s="43"/>
      <c r="BG442" s="43"/>
      <c r="BH442" s="43"/>
      <c r="BI442" s="43"/>
      <c r="BJ442" s="43">
        <f>+BJ$242*BJ$385</f>
        <v>39</v>
      </c>
      <c r="BK442" s="43">
        <f t="shared" ref="BK442:BN442" si="381">+BJ442*(1-BK$386)</f>
        <v>38.025</v>
      </c>
      <c r="BL442" s="43">
        <f t="shared" si="381"/>
        <v>37.074375</v>
      </c>
      <c r="BM442" s="43">
        <f t="shared" si="381"/>
        <v>36.14751563</v>
      </c>
      <c r="BN442" s="43">
        <f t="shared" si="381"/>
        <v>35.24382773</v>
      </c>
      <c r="BO442" s="43"/>
      <c r="BP442" s="43"/>
      <c r="BQ442" s="43"/>
      <c r="BR442" s="43"/>
      <c r="BS442" s="43"/>
      <c r="BT442" s="43"/>
      <c r="BU442" s="43"/>
      <c r="BV442" s="43"/>
      <c r="BW442" s="43"/>
      <c r="BX442" s="43"/>
      <c r="BY442" s="43"/>
      <c r="BZ442" s="43"/>
      <c r="CA442" s="43"/>
      <c r="CB442" s="43"/>
      <c r="CC442" s="43"/>
      <c r="CD442" s="43"/>
      <c r="CE442" s="43"/>
      <c r="CF442" s="43"/>
      <c r="CG442" s="43"/>
      <c r="CH442" s="43"/>
      <c r="CI442" s="43"/>
      <c r="CJ442" s="43"/>
      <c r="CK442" s="43"/>
      <c r="CL442" s="43"/>
      <c r="CM442" s="43"/>
      <c r="CN442" s="43"/>
      <c r="CO442" s="43"/>
      <c r="CP442" s="43"/>
      <c r="CQ442" s="43"/>
      <c r="CR442" s="43"/>
      <c r="CS442" s="43"/>
      <c r="CT442" s="43"/>
      <c r="CU442" s="43"/>
      <c r="CV442" s="43"/>
      <c r="CW442" s="43"/>
      <c r="CX442" s="43"/>
      <c r="CY442" s="43"/>
      <c r="CZ442" s="43"/>
      <c r="DA442" s="43"/>
      <c r="DB442" s="43"/>
      <c r="DC442" s="43"/>
      <c r="DD442" s="43"/>
      <c r="DE442" s="43"/>
      <c r="DF442" s="43"/>
      <c r="DG442" s="43"/>
      <c r="DH442" s="43"/>
      <c r="DI442" s="43"/>
      <c r="DJ442" s="43"/>
      <c r="DK442" s="43"/>
      <c r="DL442" s="43"/>
      <c r="DM442" s="43"/>
      <c r="DN442" s="43"/>
      <c r="DO442" s="43"/>
      <c r="DP442" s="43"/>
      <c r="DQ442" s="43"/>
    </row>
    <row r="443" ht="14.25" customHeight="1">
      <c r="E443" s="50">
        <f t="shared" si="326"/>
        <v>57</v>
      </c>
      <c r="F443" s="50"/>
      <c r="G443" s="43"/>
      <c r="H443" s="43"/>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c r="BF443" s="43"/>
      <c r="BG443" s="43"/>
      <c r="BH443" s="43"/>
      <c r="BI443" s="43"/>
      <c r="BJ443" s="43"/>
      <c r="BK443" s="43">
        <f>+BK$242*BK$385</f>
        <v>40.5</v>
      </c>
      <c r="BL443" s="43">
        <f t="shared" ref="BL443:BN443" si="382">+BK443*(1-BL$386)</f>
        <v>39.4875</v>
      </c>
      <c r="BM443" s="43">
        <f t="shared" si="382"/>
        <v>38.5003125</v>
      </c>
      <c r="BN443" s="43">
        <f t="shared" si="382"/>
        <v>37.53780469</v>
      </c>
      <c r="BO443" s="43"/>
      <c r="BP443" s="43"/>
      <c r="BQ443" s="43"/>
      <c r="BR443" s="43"/>
      <c r="BS443" s="43"/>
      <c r="BT443" s="43"/>
      <c r="BU443" s="43"/>
      <c r="BV443" s="43"/>
      <c r="BW443" s="43"/>
      <c r="BX443" s="43"/>
      <c r="BY443" s="43"/>
      <c r="BZ443" s="43"/>
      <c r="CA443" s="43"/>
      <c r="CB443" s="43"/>
      <c r="CC443" s="43"/>
      <c r="CD443" s="43"/>
      <c r="CE443" s="43"/>
      <c r="CF443" s="43"/>
      <c r="CG443" s="43"/>
      <c r="CH443" s="43"/>
      <c r="CI443" s="43"/>
      <c r="CJ443" s="43"/>
      <c r="CK443" s="43"/>
      <c r="CL443" s="43"/>
      <c r="CM443" s="43"/>
      <c r="CN443" s="43"/>
      <c r="CO443" s="43"/>
      <c r="CP443" s="43"/>
      <c r="CQ443" s="43"/>
      <c r="CR443" s="43"/>
      <c r="CS443" s="43"/>
      <c r="CT443" s="43"/>
      <c r="CU443" s="43"/>
      <c r="CV443" s="43"/>
      <c r="CW443" s="43"/>
      <c r="CX443" s="43"/>
      <c r="CY443" s="43"/>
      <c r="CZ443" s="43"/>
      <c r="DA443" s="43"/>
      <c r="DB443" s="43"/>
      <c r="DC443" s="43"/>
      <c r="DD443" s="43"/>
      <c r="DE443" s="43"/>
      <c r="DF443" s="43"/>
      <c r="DG443" s="43"/>
      <c r="DH443" s="43"/>
      <c r="DI443" s="43"/>
      <c r="DJ443" s="43"/>
      <c r="DK443" s="43"/>
      <c r="DL443" s="43"/>
      <c r="DM443" s="43"/>
      <c r="DN443" s="43"/>
      <c r="DO443" s="43"/>
      <c r="DP443" s="43"/>
      <c r="DQ443" s="43"/>
      <c r="DR443" s="43"/>
    </row>
    <row r="444" ht="14.25" customHeight="1">
      <c r="E444" s="50">
        <f t="shared" si="326"/>
        <v>58</v>
      </c>
      <c r="F444" s="50"/>
      <c r="G444" s="43"/>
      <c r="H444" s="43"/>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c r="BF444" s="43"/>
      <c r="BG444" s="43"/>
      <c r="BH444" s="43"/>
      <c r="BI444" s="43"/>
      <c r="BJ444" s="43"/>
      <c r="BK444" s="43"/>
      <c r="BL444" s="43">
        <f>+BL$242*BL$385</f>
        <v>40.5</v>
      </c>
      <c r="BM444" s="43">
        <f t="shared" ref="BM444:BN444" si="383">+BL444*(1-BM$386)</f>
        <v>39.4875</v>
      </c>
      <c r="BN444" s="43">
        <f t="shared" si="383"/>
        <v>38.5003125</v>
      </c>
      <c r="BO444" s="43"/>
      <c r="BP444" s="43"/>
      <c r="BQ444" s="43"/>
      <c r="BR444" s="43"/>
      <c r="BS444" s="43"/>
      <c r="BT444" s="43"/>
      <c r="BU444" s="43"/>
      <c r="BV444" s="43"/>
      <c r="BW444" s="43"/>
      <c r="BX444" s="43"/>
      <c r="BY444" s="43"/>
      <c r="BZ444" s="43"/>
      <c r="CA444" s="43"/>
      <c r="CB444" s="43"/>
      <c r="CC444" s="43"/>
      <c r="CD444" s="43"/>
      <c r="CE444" s="43"/>
      <c r="CF444" s="43"/>
      <c r="CG444" s="43"/>
      <c r="CH444" s="43"/>
      <c r="CI444" s="43"/>
      <c r="CJ444" s="43"/>
      <c r="CK444" s="43"/>
      <c r="CL444" s="43"/>
      <c r="CM444" s="43"/>
      <c r="CN444" s="43"/>
      <c r="CO444" s="43"/>
      <c r="CP444" s="43"/>
      <c r="CQ444" s="43"/>
      <c r="CR444" s="43"/>
      <c r="CS444" s="43"/>
      <c r="CT444" s="43"/>
      <c r="CU444" s="43"/>
      <c r="CV444" s="43"/>
      <c r="CW444" s="43"/>
      <c r="CX444" s="43"/>
      <c r="CY444" s="43"/>
      <c r="CZ444" s="43"/>
      <c r="DA444" s="43"/>
      <c r="DB444" s="43"/>
      <c r="DC444" s="43"/>
      <c r="DD444" s="43"/>
      <c r="DE444" s="43"/>
      <c r="DF444" s="43"/>
      <c r="DG444" s="43"/>
      <c r="DH444" s="43"/>
      <c r="DI444" s="43"/>
      <c r="DJ444" s="43"/>
      <c r="DK444" s="43"/>
      <c r="DL444" s="43"/>
      <c r="DM444" s="43"/>
      <c r="DN444" s="43"/>
      <c r="DO444" s="43"/>
      <c r="DP444" s="43"/>
      <c r="DQ444" s="43"/>
      <c r="DR444" s="43"/>
      <c r="DS444" s="43"/>
    </row>
    <row r="445" ht="14.25" customHeight="1">
      <c r="E445" s="50">
        <f t="shared" si="326"/>
        <v>59</v>
      </c>
      <c r="F445" s="50"/>
      <c r="G445" s="43"/>
      <c r="H445" s="43"/>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c r="BF445" s="43"/>
      <c r="BG445" s="43"/>
      <c r="BH445" s="43"/>
      <c r="BI445" s="43"/>
      <c r="BJ445" s="43"/>
      <c r="BK445" s="43"/>
      <c r="BL445" s="43"/>
      <c r="BM445" s="43">
        <f>+BM$242*BM$385</f>
        <v>42</v>
      </c>
      <c r="BN445" s="43">
        <f>+BM445*(1-BN$386)</f>
        <v>40.95</v>
      </c>
      <c r="BO445" s="43"/>
      <c r="BP445" s="43"/>
      <c r="BQ445" s="43"/>
      <c r="BR445" s="43"/>
      <c r="BS445" s="43"/>
      <c r="BT445" s="43"/>
      <c r="BU445" s="43"/>
      <c r="BV445" s="43"/>
      <c r="BW445" s="43"/>
      <c r="BX445" s="43"/>
      <c r="BY445" s="43"/>
      <c r="BZ445" s="43"/>
      <c r="CA445" s="43"/>
      <c r="CB445" s="43"/>
      <c r="CC445" s="43"/>
      <c r="CD445" s="43"/>
      <c r="CE445" s="43"/>
      <c r="CF445" s="43"/>
      <c r="CG445" s="43"/>
      <c r="CH445" s="43"/>
      <c r="CI445" s="43"/>
      <c r="CJ445" s="43"/>
      <c r="CK445" s="43"/>
      <c r="CL445" s="43"/>
      <c r="CM445" s="43"/>
      <c r="CN445" s="43"/>
      <c r="CO445" s="43"/>
      <c r="CP445" s="43"/>
      <c r="CQ445" s="43"/>
      <c r="CR445" s="43"/>
      <c r="CS445" s="43"/>
      <c r="CT445" s="43"/>
      <c r="CU445" s="43"/>
      <c r="CV445" s="43"/>
      <c r="CW445" s="43"/>
      <c r="CX445" s="43"/>
      <c r="CY445" s="43"/>
      <c r="CZ445" s="43"/>
      <c r="DA445" s="43"/>
      <c r="DB445" s="43"/>
      <c r="DC445" s="43"/>
      <c r="DD445" s="43"/>
      <c r="DE445" s="43"/>
      <c r="DF445" s="43"/>
      <c r="DG445" s="43"/>
      <c r="DH445" s="43"/>
      <c r="DI445" s="43"/>
      <c r="DJ445" s="43"/>
      <c r="DK445" s="43"/>
      <c r="DL445" s="43"/>
      <c r="DM445" s="43"/>
      <c r="DN445" s="43"/>
      <c r="DO445" s="43"/>
      <c r="DP445" s="43"/>
      <c r="DQ445" s="43"/>
      <c r="DR445" s="43"/>
      <c r="DS445" s="43"/>
      <c r="DT445" s="43"/>
    </row>
    <row r="446" ht="14.25" customHeight="1">
      <c r="E446" s="50">
        <f t="shared" si="326"/>
        <v>60</v>
      </c>
      <c r="F446" s="50"/>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c r="BF446" s="68"/>
      <c r="BG446" s="68"/>
      <c r="BH446" s="68"/>
      <c r="BI446" s="68"/>
      <c r="BJ446" s="68"/>
      <c r="BK446" s="68"/>
      <c r="BL446" s="68"/>
      <c r="BM446" s="68"/>
      <c r="BN446" s="68">
        <f>+BN$242*BN$385</f>
        <v>42</v>
      </c>
      <c r="BO446" s="43"/>
      <c r="BP446" s="43"/>
      <c r="BQ446" s="43"/>
      <c r="BR446" s="43"/>
      <c r="BS446" s="43"/>
      <c r="BT446" s="43"/>
      <c r="BU446" s="43"/>
      <c r="BV446" s="43"/>
      <c r="BW446" s="43"/>
      <c r="BX446" s="43"/>
      <c r="BY446" s="43"/>
      <c r="BZ446" s="43"/>
      <c r="CA446" s="43"/>
      <c r="CB446" s="43"/>
      <c r="CC446" s="43"/>
      <c r="CD446" s="43"/>
      <c r="CE446" s="43"/>
      <c r="CF446" s="43"/>
      <c r="CG446" s="43"/>
      <c r="CH446" s="43"/>
      <c r="CI446" s="43"/>
      <c r="CJ446" s="43"/>
      <c r="CK446" s="43"/>
      <c r="CL446" s="43"/>
      <c r="CM446" s="43"/>
      <c r="CN446" s="43"/>
      <c r="CO446" s="43"/>
      <c r="CP446" s="43"/>
      <c r="CQ446" s="43"/>
      <c r="CR446" s="43"/>
      <c r="CS446" s="43"/>
      <c r="CT446" s="43"/>
      <c r="CU446" s="43"/>
      <c r="CV446" s="43"/>
      <c r="CW446" s="43"/>
      <c r="CX446" s="43"/>
      <c r="CY446" s="43"/>
      <c r="CZ446" s="43"/>
      <c r="DA446" s="43"/>
      <c r="DB446" s="43"/>
      <c r="DC446" s="43"/>
      <c r="DD446" s="43"/>
      <c r="DE446" s="43"/>
      <c r="DF446" s="43"/>
      <c r="DG446" s="43"/>
      <c r="DH446" s="43"/>
      <c r="DI446" s="43"/>
      <c r="DJ446" s="43"/>
      <c r="DK446" s="43"/>
      <c r="DL446" s="43"/>
      <c r="DM446" s="43"/>
      <c r="DN446" s="43"/>
      <c r="DO446" s="43"/>
      <c r="DP446" s="43"/>
      <c r="DQ446" s="43"/>
      <c r="DR446" s="43"/>
      <c r="DS446" s="43"/>
      <c r="DT446" s="43"/>
      <c r="DU446" s="43"/>
    </row>
    <row r="447" ht="14.25" customHeight="1">
      <c r="C447" s="13" t="s">
        <v>317</v>
      </c>
      <c r="G447" s="43">
        <f t="shared" ref="G447:BN447" si="384">+SUM(G387:G446)</f>
        <v>0</v>
      </c>
      <c r="H447" s="43">
        <f t="shared" si="384"/>
        <v>1.5</v>
      </c>
      <c r="I447" s="43">
        <f t="shared" si="384"/>
        <v>2.9375</v>
      </c>
      <c r="J447" s="43">
        <f t="shared" si="384"/>
        <v>4.315104167</v>
      </c>
      <c r="K447" s="43">
        <f t="shared" si="384"/>
        <v>7.13530816</v>
      </c>
      <c r="L447" s="43">
        <f t="shared" si="384"/>
        <v>9.838003653</v>
      </c>
      <c r="M447" s="43">
        <f t="shared" si="384"/>
        <v>12.42808683</v>
      </c>
      <c r="N447" s="43">
        <f t="shared" si="384"/>
        <v>16.41024988</v>
      </c>
      <c r="O447" s="43">
        <f t="shared" si="384"/>
        <v>20.22648947</v>
      </c>
      <c r="P447" s="43">
        <f t="shared" si="384"/>
        <v>23.88371908</v>
      </c>
      <c r="Q447" s="43">
        <f t="shared" si="384"/>
        <v>28.88856411</v>
      </c>
      <c r="R447" s="43">
        <f t="shared" si="384"/>
        <v>33.68487394</v>
      </c>
      <c r="S447" s="43">
        <f t="shared" si="384"/>
        <v>39.92169117</v>
      </c>
      <c r="T447" s="43">
        <f t="shared" si="384"/>
        <v>45.92462775</v>
      </c>
      <c r="U447" s="43">
        <f t="shared" si="384"/>
        <v>53.20245421</v>
      </c>
      <c r="V447" s="43">
        <f t="shared" si="384"/>
        <v>60.20736218</v>
      </c>
      <c r="W447" s="43">
        <f t="shared" si="384"/>
        <v>68.4495861</v>
      </c>
      <c r="X447" s="43">
        <f t="shared" si="384"/>
        <v>76.38272662</v>
      </c>
      <c r="Y447" s="43">
        <f t="shared" si="384"/>
        <v>85.51837437</v>
      </c>
      <c r="Z447" s="43">
        <f t="shared" si="384"/>
        <v>94.31143533</v>
      </c>
      <c r="AA447" s="43">
        <f t="shared" si="384"/>
        <v>104.2747565</v>
      </c>
      <c r="AB447" s="43">
        <f t="shared" si="384"/>
        <v>113.8644531</v>
      </c>
      <c r="AC447" s="43">
        <f t="shared" si="384"/>
        <v>124.5945361</v>
      </c>
      <c r="AD447" s="43">
        <f t="shared" si="384"/>
        <v>134.922241</v>
      </c>
      <c r="AE447" s="43">
        <f t="shared" si="384"/>
        <v>146.924833</v>
      </c>
      <c r="AF447" s="43">
        <f t="shared" si="384"/>
        <v>158.5273386</v>
      </c>
      <c r="AG447" s="43">
        <f t="shared" si="384"/>
        <v>171.243094</v>
      </c>
      <c r="AH447" s="43">
        <f t="shared" si="384"/>
        <v>183.5349908</v>
      </c>
      <c r="AI447" s="43">
        <f t="shared" si="384"/>
        <v>196.9171578</v>
      </c>
      <c r="AJ447" s="43">
        <f t="shared" si="384"/>
        <v>209.8532525</v>
      </c>
      <c r="AK447" s="43">
        <f t="shared" si="384"/>
        <v>223.8581441</v>
      </c>
      <c r="AL447" s="43">
        <f t="shared" si="384"/>
        <v>237.396206</v>
      </c>
      <c r="AM447" s="43">
        <f t="shared" si="384"/>
        <v>251.9829991</v>
      </c>
      <c r="AN447" s="43">
        <f t="shared" si="384"/>
        <v>266.0835658</v>
      </c>
      <c r="AO447" s="43">
        <f t="shared" si="384"/>
        <v>281.2141136</v>
      </c>
      <c r="AP447" s="43">
        <f t="shared" si="384"/>
        <v>295.8403098</v>
      </c>
      <c r="AQ447" s="43">
        <f t="shared" si="384"/>
        <v>312.7116341</v>
      </c>
      <c r="AR447" s="43">
        <f t="shared" si="384"/>
        <v>329.0908781</v>
      </c>
      <c r="AS447" s="43">
        <f t="shared" si="384"/>
        <v>346.4923942</v>
      </c>
      <c r="AT447" s="43">
        <f t="shared" si="384"/>
        <v>363.386366</v>
      </c>
      <c r="AU447" s="43">
        <f t="shared" si="384"/>
        <v>381.287597</v>
      </c>
      <c r="AV447" s="43">
        <f t="shared" si="384"/>
        <v>398.6667088</v>
      </c>
      <c r="AW447" s="43">
        <f t="shared" si="384"/>
        <v>417.0389298</v>
      </c>
      <c r="AX447" s="43">
        <f t="shared" si="384"/>
        <v>434.8752943</v>
      </c>
      <c r="AY447" s="43">
        <f t="shared" si="384"/>
        <v>453.6914316</v>
      </c>
      <c r="AZ447" s="43">
        <f t="shared" si="384"/>
        <v>471.9587648</v>
      </c>
      <c r="BA447" s="43">
        <f t="shared" si="384"/>
        <v>491.1933008</v>
      </c>
      <c r="BB447" s="43">
        <f t="shared" si="384"/>
        <v>509.8668296</v>
      </c>
      <c r="BC447" s="43">
        <f t="shared" si="384"/>
        <v>531.6201588</v>
      </c>
      <c r="BD447" s="43">
        <f t="shared" si="384"/>
        <v>552.8296548</v>
      </c>
      <c r="BE447" s="43">
        <f t="shared" si="384"/>
        <v>575.0089135</v>
      </c>
      <c r="BF447" s="43">
        <f t="shared" si="384"/>
        <v>596.6336906</v>
      </c>
      <c r="BG447" s="43">
        <f t="shared" si="384"/>
        <v>619.2178484</v>
      </c>
      <c r="BH447" s="43">
        <f t="shared" si="384"/>
        <v>641.2374022</v>
      </c>
      <c r="BI447" s="43">
        <f t="shared" si="384"/>
        <v>664.2064671</v>
      </c>
      <c r="BJ447" s="43">
        <f t="shared" si="384"/>
        <v>686.6013054</v>
      </c>
      <c r="BK447" s="43">
        <f t="shared" si="384"/>
        <v>709.9362728</v>
      </c>
      <c r="BL447" s="43">
        <f t="shared" si="384"/>
        <v>732.687866</v>
      </c>
      <c r="BM447" s="43">
        <f t="shared" si="384"/>
        <v>756.3706693</v>
      </c>
      <c r="BN447" s="43">
        <f t="shared" si="384"/>
        <v>779.4614026</v>
      </c>
    </row>
    <row r="448" ht="14.25" customHeight="1">
      <c r="C448" s="13" t="s">
        <v>318</v>
      </c>
      <c r="G448" s="169">
        <f>+Assumptions!$I$49/12</f>
        <v>2083.333333</v>
      </c>
      <c r="H448" s="169">
        <f>+Assumptions!$I$49/12</f>
        <v>2083.333333</v>
      </c>
      <c r="I448" s="169">
        <f>+Assumptions!$I$49/12</f>
        <v>2083.333333</v>
      </c>
      <c r="J448" s="169">
        <f>+Assumptions!$I$49/12</f>
        <v>2083.333333</v>
      </c>
      <c r="K448" s="169">
        <f>+Assumptions!$I$49/12</f>
        <v>2083.333333</v>
      </c>
      <c r="L448" s="169">
        <f>+Assumptions!$I$49/12</f>
        <v>2083.333333</v>
      </c>
      <c r="M448" s="169">
        <f>+Assumptions!$I$49/12</f>
        <v>2083.333333</v>
      </c>
      <c r="N448" s="169">
        <f>+Assumptions!$I$49/12</f>
        <v>2083.333333</v>
      </c>
      <c r="O448" s="169">
        <f>+Assumptions!$I$49/12</f>
        <v>2083.333333</v>
      </c>
      <c r="P448" s="169">
        <f>+Assumptions!$I$49/12</f>
        <v>2083.333333</v>
      </c>
      <c r="Q448" s="169">
        <f>+Assumptions!$I$49/12</f>
        <v>2083.333333</v>
      </c>
      <c r="R448" s="169">
        <f>+Assumptions!$I$49/12</f>
        <v>2083.333333</v>
      </c>
      <c r="S448" s="169">
        <f>+Assumptions!$I$49/12</f>
        <v>2083.333333</v>
      </c>
      <c r="T448" s="169">
        <f>+Assumptions!$I$49/12</f>
        <v>2083.333333</v>
      </c>
      <c r="U448" s="169">
        <f>+Assumptions!$I$49/12</f>
        <v>2083.333333</v>
      </c>
      <c r="V448" s="169">
        <f>+Assumptions!$I$49/12</f>
        <v>2083.333333</v>
      </c>
      <c r="W448" s="169">
        <f>+Assumptions!$I$49/12</f>
        <v>2083.333333</v>
      </c>
      <c r="X448" s="169">
        <f>+Assumptions!$I$49/12</f>
        <v>2083.333333</v>
      </c>
      <c r="Y448" s="169">
        <f>+Assumptions!$I$49/12</f>
        <v>2083.333333</v>
      </c>
      <c r="Z448" s="169">
        <f>+Assumptions!$I$49/12</f>
        <v>2083.333333</v>
      </c>
      <c r="AA448" s="169">
        <f>+Assumptions!$I$49/12</f>
        <v>2083.333333</v>
      </c>
      <c r="AB448" s="169">
        <f>+Assumptions!$I$49/12</f>
        <v>2083.333333</v>
      </c>
      <c r="AC448" s="169">
        <f>+Assumptions!$I$49/12</f>
        <v>2083.333333</v>
      </c>
      <c r="AD448" s="169">
        <f>+Assumptions!$I$49/12</f>
        <v>2083.333333</v>
      </c>
      <c r="AE448" s="169">
        <f>+Assumptions!$I$49/12</f>
        <v>2083.333333</v>
      </c>
      <c r="AF448" s="169">
        <f>+Assumptions!$I$49/12</f>
        <v>2083.333333</v>
      </c>
      <c r="AG448" s="169">
        <f>+Assumptions!$I$49/12</f>
        <v>2083.333333</v>
      </c>
      <c r="AH448" s="169">
        <f>+Assumptions!$I$49/12</f>
        <v>2083.333333</v>
      </c>
      <c r="AI448" s="169">
        <f>+Assumptions!$I$49/12</f>
        <v>2083.333333</v>
      </c>
      <c r="AJ448" s="169">
        <f>+Assumptions!$I$49/12</f>
        <v>2083.333333</v>
      </c>
      <c r="AK448" s="169">
        <f>+Assumptions!$I$49/12</f>
        <v>2083.333333</v>
      </c>
      <c r="AL448" s="169">
        <f>+Assumptions!$I$49/12</f>
        <v>2083.333333</v>
      </c>
      <c r="AM448" s="169">
        <f>+Assumptions!$I$49/12</f>
        <v>2083.333333</v>
      </c>
      <c r="AN448" s="169">
        <f>+Assumptions!$I$49/12</f>
        <v>2083.333333</v>
      </c>
      <c r="AO448" s="169">
        <f>+Assumptions!$I$49/12</f>
        <v>2083.333333</v>
      </c>
      <c r="AP448" s="169">
        <f>+Assumptions!$I$49/12</f>
        <v>2083.333333</v>
      </c>
      <c r="AQ448" s="169">
        <f>+Assumptions!$I$49/12</f>
        <v>2083.333333</v>
      </c>
      <c r="AR448" s="169">
        <f>+Assumptions!$I$49/12</f>
        <v>2083.333333</v>
      </c>
      <c r="AS448" s="169">
        <f>+Assumptions!$I$49/12</f>
        <v>2083.333333</v>
      </c>
      <c r="AT448" s="169">
        <f>+Assumptions!$I$49/12</f>
        <v>2083.333333</v>
      </c>
      <c r="AU448" s="169">
        <f>+Assumptions!$I$49/12</f>
        <v>2083.333333</v>
      </c>
      <c r="AV448" s="169">
        <f>+Assumptions!$I$49/12</f>
        <v>2083.333333</v>
      </c>
      <c r="AW448" s="169">
        <f>+Assumptions!$I$49/12</f>
        <v>2083.333333</v>
      </c>
      <c r="AX448" s="169">
        <f>+Assumptions!$I$49/12</f>
        <v>2083.333333</v>
      </c>
      <c r="AY448" s="169">
        <f>+Assumptions!$I$49/12</f>
        <v>2083.333333</v>
      </c>
      <c r="AZ448" s="169">
        <f>+Assumptions!$I$49/12</f>
        <v>2083.333333</v>
      </c>
      <c r="BA448" s="169">
        <f>+Assumptions!$I$49/12</f>
        <v>2083.333333</v>
      </c>
      <c r="BB448" s="169">
        <f>+Assumptions!$I$49/12</f>
        <v>2083.333333</v>
      </c>
      <c r="BC448" s="169">
        <f>+Assumptions!$I$49/12</f>
        <v>2083.333333</v>
      </c>
      <c r="BD448" s="169">
        <f>+Assumptions!$I$49/12</f>
        <v>2083.333333</v>
      </c>
      <c r="BE448" s="169">
        <f>+Assumptions!$I$49/12</f>
        <v>2083.333333</v>
      </c>
      <c r="BF448" s="169">
        <f>+Assumptions!$I$49/12</f>
        <v>2083.333333</v>
      </c>
      <c r="BG448" s="169">
        <f>+Assumptions!$I$49/12</f>
        <v>2083.333333</v>
      </c>
      <c r="BH448" s="169">
        <f>+Assumptions!$I$49/12</f>
        <v>2083.333333</v>
      </c>
      <c r="BI448" s="169">
        <f>+Assumptions!$I$49/12</f>
        <v>2083.333333</v>
      </c>
      <c r="BJ448" s="169">
        <f>+Assumptions!$I$49/12</f>
        <v>2083.333333</v>
      </c>
      <c r="BK448" s="169">
        <f>+Assumptions!$I$49/12</f>
        <v>2083.333333</v>
      </c>
      <c r="BL448" s="169">
        <f>+Assumptions!$I$49/12</f>
        <v>2083.333333</v>
      </c>
      <c r="BM448" s="169">
        <f>+Assumptions!$I$49/12</f>
        <v>2083.333333</v>
      </c>
      <c r="BN448" s="169">
        <f>+Assumptions!$I$49/12</f>
        <v>2083.333333</v>
      </c>
    </row>
    <row r="449" ht="14.25" customHeight="1">
      <c r="C449" s="13" t="s">
        <v>319</v>
      </c>
      <c r="G449" s="57">
        <f t="shared" ref="G449:BN449" si="385">+G447*G448</f>
        <v>0</v>
      </c>
      <c r="H449" s="57">
        <f t="shared" si="385"/>
        <v>3125</v>
      </c>
      <c r="I449" s="57">
        <f t="shared" si="385"/>
        <v>6119.791667</v>
      </c>
      <c r="J449" s="57">
        <f t="shared" si="385"/>
        <v>8989.800347</v>
      </c>
      <c r="K449" s="57">
        <f t="shared" si="385"/>
        <v>14865.22533</v>
      </c>
      <c r="L449" s="57">
        <f t="shared" si="385"/>
        <v>20495.84094</v>
      </c>
      <c r="M449" s="57">
        <f t="shared" si="385"/>
        <v>25891.84757</v>
      </c>
      <c r="N449" s="57">
        <f t="shared" si="385"/>
        <v>34188.02059</v>
      </c>
      <c r="O449" s="57">
        <f t="shared" si="385"/>
        <v>42138.51973</v>
      </c>
      <c r="P449" s="57">
        <f t="shared" si="385"/>
        <v>49757.74808</v>
      </c>
      <c r="Q449" s="57">
        <f t="shared" si="385"/>
        <v>60184.50857</v>
      </c>
      <c r="R449" s="57">
        <f t="shared" si="385"/>
        <v>70176.82072</v>
      </c>
      <c r="S449" s="57">
        <f t="shared" si="385"/>
        <v>83170.18994</v>
      </c>
      <c r="T449" s="57">
        <f t="shared" si="385"/>
        <v>95676.30782</v>
      </c>
      <c r="U449" s="57">
        <f t="shared" si="385"/>
        <v>110838.4463</v>
      </c>
      <c r="V449" s="57">
        <f t="shared" si="385"/>
        <v>125432.0045</v>
      </c>
      <c r="W449" s="57">
        <f t="shared" si="385"/>
        <v>142603.3044</v>
      </c>
      <c r="X449" s="57">
        <f t="shared" si="385"/>
        <v>159130.6805</v>
      </c>
      <c r="Y449" s="57">
        <f t="shared" si="385"/>
        <v>178163.2799</v>
      </c>
      <c r="Z449" s="57">
        <f t="shared" si="385"/>
        <v>196482.1569</v>
      </c>
      <c r="AA449" s="57">
        <f t="shared" si="385"/>
        <v>217239.0761</v>
      </c>
      <c r="AB449" s="57">
        <f t="shared" si="385"/>
        <v>237217.6107</v>
      </c>
      <c r="AC449" s="57">
        <f t="shared" si="385"/>
        <v>259571.9503</v>
      </c>
      <c r="AD449" s="57">
        <f t="shared" si="385"/>
        <v>281088.0022</v>
      </c>
      <c r="AE449" s="57">
        <f t="shared" si="385"/>
        <v>306093.4021</v>
      </c>
      <c r="AF449" s="57">
        <f t="shared" si="385"/>
        <v>330265.2887</v>
      </c>
      <c r="AG449" s="57">
        <f t="shared" si="385"/>
        <v>356756.4457</v>
      </c>
      <c r="AH449" s="57">
        <f t="shared" si="385"/>
        <v>382364.5642</v>
      </c>
      <c r="AI449" s="57">
        <f t="shared" si="385"/>
        <v>410244.0787</v>
      </c>
      <c r="AJ449" s="57">
        <f t="shared" si="385"/>
        <v>437194.2761</v>
      </c>
      <c r="AK449" s="57">
        <f t="shared" si="385"/>
        <v>466371.1336</v>
      </c>
      <c r="AL449" s="57">
        <f t="shared" si="385"/>
        <v>494575.4291</v>
      </c>
      <c r="AM449" s="57">
        <f t="shared" si="385"/>
        <v>524964.5815</v>
      </c>
      <c r="AN449" s="57">
        <f t="shared" si="385"/>
        <v>554340.7621</v>
      </c>
      <c r="AO449" s="57">
        <f t="shared" si="385"/>
        <v>585862.7367</v>
      </c>
      <c r="AP449" s="57">
        <f t="shared" si="385"/>
        <v>616333.9788</v>
      </c>
      <c r="AQ449" s="57">
        <f t="shared" si="385"/>
        <v>651482.5711</v>
      </c>
      <c r="AR449" s="57">
        <f t="shared" si="385"/>
        <v>685605.9961</v>
      </c>
      <c r="AS449" s="57">
        <f t="shared" si="385"/>
        <v>721859.1545</v>
      </c>
      <c r="AT449" s="57">
        <f t="shared" si="385"/>
        <v>757054.9292</v>
      </c>
      <c r="AU449" s="57">
        <f t="shared" si="385"/>
        <v>794349.1604</v>
      </c>
      <c r="AV449" s="57">
        <f t="shared" si="385"/>
        <v>830555.6433</v>
      </c>
      <c r="AW449" s="57">
        <f t="shared" si="385"/>
        <v>868831.1037</v>
      </c>
      <c r="AX449" s="57">
        <f t="shared" si="385"/>
        <v>905990.1965</v>
      </c>
      <c r="AY449" s="57">
        <f t="shared" si="385"/>
        <v>945190.4824</v>
      </c>
      <c r="AZ449" s="57">
        <f t="shared" si="385"/>
        <v>983247.4267</v>
      </c>
      <c r="BA449" s="57">
        <f t="shared" si="385"/>
        <v>1023319.377</v>
      </c>
      <c r="BB449" s="57">
        <f t="shared" si="385"/>
        <v>1062222.562</v>
      </c>
      <c r="BC449" s="57">
        <f t="shared" si="385"/>
        <v>1107541.998</v>
      </c>
      <c r="BD449" s="57">
        <f t="shared" si="385"/>
        <v>1151728.448</v>
      </c>
      <c r="BE449" s="57">
        <f t="shared" si="385"/>
        <v>1197935.236</v>
      </c>
      <c r="BF449" s="57">
        <f t="shared" si="385"/>
        <v>1242986.855</v>
      </c>
      <c r="BG449" s="57">
        <f t="shared" si="385"/>
        <v>1290037.184</v>
      </c>
      <c r="BH449" s="57">
        <f t="shared" si="385"/>
        <v>1335911.255</v>
      </c>
      <c r="BI449" s="57">
        <f t="shared" si="385"/>
        <v>1383763.473</v>
      </c>
      <c r="BJ449" s="57">
        <f t="shared" si="385"/>
        <v>1430419.386</v>
      </c>
      <c r="BK449" s="57">
        <f t="shared" si="385"/>
        <v>1479033.902</v>
      </c>
      <c r="BL449" s="57">
        <f t="shared" si="385"/>
        <v>1526433.054</v>
      </c>
      <c r="BM449" s="57">
        <f t="shared" si="385"/>
        <v>1575772.228</v>
      </c>
      <c r="BN449" s="57">
        <f t="shared" si="385"/>
        <v>1623877.922</v>
      </c>
    </row>
    <row r="450" ht="14.25" customHeight="1"/>
    <row r="451" ht="14.25" customHeight="1">
      <c r="A451" s="11"/>
      <c r="B451" s="11"/>
      <c r="C451" s="11" t="s">
        <v>227</v>
      </c>
      <c r="D451" s="11"/>
      <c r="E451" s="11"/>
      <c r="F451" s="11"/>
      <c r="G451" s="36">
        <f t="shared" ref="G451:BN451" si="386">+G248+G315+G382+G449</f>
        <v>0</v>
      </c>
      <c r="H451" s="36">
        <f t="shared" si="386"/>
        <v>4313.97</v>
      </c>
      <c r="I451" s="36">
        <f t="shared" si="386"/>
        <v>8446.7825</v>
      </c>
      <c r="J451" s="36">
        <f t="shared" si="386"/>
        <v>12407.39448</v>
      </c>
      <c r="K451" s="36">
        <f t="shared" si="386"/>
        <v>20516.95096</v>
      </c>
      <c r="L451" s="36">
        <f t="shared" si="386"/>
        <v>28287.2005</v>
      </c>
      <c r="M451" s="36">
        <f t="shared" si="386"/>
        <v>35733.68965</v>
      </c>
      <c r="N451" s="36">
        <f t="shared" si="386"/>
        <v>47183.87841</v>
      </c>
      <c r="O451" s="36">
        <f t="shared" si="386"/>
        <v>58155.56723</v>
      </c>
      <c r="P451" s="36">
        <f t="shared" si="386"/>
        <v>68670.10234</v>
      </c>
      <c r="Q451" s="36">
        <f t="shared" si="386"/>
        <v>83060.50183</v>
      </c>
      <c r="R451" s="36">
        <f t="shared" si="386"/>
        <v>96849.89259</v>
      </c>
      <c r="S451" s="36">
        <f t="shared" si="386"/>
        <v>114782.2121</v>
      </c>
      <c r="T451" s="36">
        <f t="shared" si="386"/>
        <v>132040.6548</v>
      </c>
      <c r="U451" s="36">
        <f t="shared" si="386"/>
        <v>152965.8759</v>
      </c>
      <c r="V451" s="36">
        <f t="shared" si="386"/>
        <v>173104.9863</v>
      </c>
      <c r="W451" s="36">
        <f t="shared" si="386"/>
        <v>196802.85</v>
      </c>
      <c r="X451" s="36">
        <f t="shared" si="386"/>
        <v>219610.629</v>
      </c>
      <c r="Y451" s="36">
        <f t="shared" si="386"/>
        <v>245877.0863</v>
      </c>
      <c r="Z451" s="36">
        <f t="shared" si="386"/>
        <v>271157.1366</v>
      </c>
      <c r="AA451" s="36">
        <f t="shared" si="386"/>
        <v>299803.155</v>
      </c>
      <c r="AB451" s="36">
        <f t="shared" si="386"/>
        <v>327373.5328</v>
      </c>
      <c r="AC451" s="36">
        <f t="shared" si="386"/>
        <v>358223.9914</v>
      </c>
      <c r="AD451" s="36">
        <f t="shared" si="386"/>
        <v>387916.143</v>
      </c>
      <c r="AE451" s="36">
        <f t="shared" si="386"/>
        <v>422425.0649</v>
      </c>
      <c r="AF451" s="36">
        <f t="shared" si="386"/>
        <v>455782.2684</v>
      </c>
      <c r="AG451" s="36">
        <f t="shared" si="386"/>
        <v>492341.5351</v>
      </c>
      <c r="AH451" s="36">
        <f t="shared" si="386"/>
        <v>527680.7386</v>
      </c>
      <c r="AI451" s="36">
        <f t="shared" si="386"/>
        <v>566155.9387</v>
      </c>
      <c r="AJ451" s="36">
        <f t="shared" si="386"/>
        <v>603347.211</v>
      </c>
      <c r="AK451" s="36">
        <f t="shared" si="386"/>
        <v>643612.7443</v>
      </c>
      <c r="AL451" s="36">
        <f t="shared" si="386"/>
        <v>682534.6722</v>
      </c>
      <c r="AM451" s="36">
        <f t="shared" si="386"/>
        <v>724473.1724</v>
      </c>
      <c r="AN451" s="36">
        <f t="shared" si="386"/>
        <v>765012.3017</v>
      </c>
      <c r="AO451" s="36">
        <f t="shared" si="386"/>
        <v>808514.0966</v>
      </c>
      <c r="AP451" s="36">
        <f t="shared" si="386"/>
        <v>850564.4108</v>
      </c>
      <c r="AQ451" s="36">
        <f t="shared" si="386"/>
        <v>899070.9381</v>
      </c>
      <c r="AR451" s="36">
        <f t="shared" si="386"/>
        <v>946161.2646</v>
      </c>
      <c r="AS451" s="36">
        <f t="shared" si="386"/>
        <v>996192.0933</v>
      </c>
      <c r="AT451" s="36">
        <f t="shared" si="386"/>
        <v>1044762.262</v>
      </c>
      <c r="AU451" s="36">
        <f t="shared" si="386"/>
        <v>1096229.771</v>
      </c>
      <c r="AV451" s="36">
        <f t="shared" si="386"/>
        <v>1146194.718</v>
      </c>
      <c r="AW451" s="36">
        <f t="shared" si="386"/>
        <v>1199016.323</v>
      </c>
      <c r="AX451" s="36">
        <f t="shared" si="386"/>
        <v>1250295.871</v>
      </c>
      <c r="AY451" s="36">
        <f t="shared" si="386"/>
        <v>1304393.736</v>
      </c>
      <c r="AZ451" s="36">
        <f t="shared" si="386"/>
        <v>1356912.319</v>
      </c>
      <c r="BA451" s="36">
        <f t="shared" si="386"/>
        <v>1412213.08</v>
      </c>
      <c r="BB451" s="36">
        <f t="shared" si="386"/>
        <v>1465899.475</v>
      </c>
      <c r="BC451" s="36">
        <f t="shared" si="386"/>
        <v>1528441.767</v>
      </c>
      <c r="BD451" s="36">
        <f t="shared" si="386"/>
        <v>1589419.068</v>
      </c>
      <c r="BE451" s="36">
        <f t="shared" si="386"/>
        <v>1653185.906</v>
      </c>
      <c r="BF451" s="36">
        <f t="shared" si="386"/>
        <v>1715357.141</v>
      </c>
      <c r="BG451" s="36">
        <f t="shared" si="386"/>
        <v>1780288.064</v>
      </c>
      <c r="BH451" s="36">
        <f t="shared" si="386"/>
        <v>1843594.281</v>
      </c>
      <c r="BI451" s="36">
        <f t="shared" si="386"/>
        <v>1909631.813</v>
      </c>
      <c r="BJ451" s="36">
        <f t="shared" si="386"/>
        <v>1974016.973</v>
      </c>
      <c r="BK451" s="36">
        <f t="shared" si="386"/>
        <v>2041106.474</v>
      </c>
      <c r="BL451" s="36">
        <f t="shared" si="386"/>
        <v>2106517.305</v>
      </c>
      <c r="BM451" s="36">
        <f t="shared" si="386"/>
        <v>2174606.834</v>
      </c>
      <c r="BN451" s="36">
        <f t="shared" si="386"/>
        <v>2240992.692</v>
      </c>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c r="CM451" s="11"/>
      <c r="CN451" s="11"/>
      <c r="CO451" s="11"/>
      <c r="CP451" s="11"/>
      <c r="CQ451" s="11"/>
      <c r="CR451" s="11"/>
      <c r="CS451" s="11"/>
      <c r="CT451" s="11"/>
      <c r="CU451" s="11"/>
      <c r="CV451" s="11"/>
      <c r="CW451" s="11"/>
      <c r="CX451" s="11"/>
      <c r="CY451" s="11"/>
      <c r="CZ451" s="11"/>
      <c r="DA451" s="11"/>
      <c r="DB451" s="11"/>
      <c r="DC451" s="11"/>
      <c r="DD451" s="11"/>
      <c r="DE451" s="11"/>
      <c r="DF451" s="11"/>
      <c r="DG451" s="11"/>
      <c r="DH451" s="11"/>
      <c r="DI451" s="11"/>
      <c r="DJ451" s="11"/>
      <c r="DK451" s="11"/>
      <c r="DL451" s="11"/>
      <c r="DM451" s="11"/>
      <c r="DN451" s="11"/>
      <c r="DO451" s="11"/>
      <c r="DP451" s="11"/>
      <c r="DQ451" s="11"/>
      <c r="DR451" s="11"/>
      <c r="DS451" s="11"/>
      <c r="DT451" s="11"/>
      <c r="DU451" s="11"/>
      <c r="DV451" s="11"/>
      <c r="DW451" s="11"/>
      <c r="DX451" s="11"/>
      <c r="DY451" s="11"/>
      <c r="DZ451" s="11"/>
      <c r="EA451" s="11"/>
      <c r="EB451" s="11"/>
      <c r="EC451" s="11"/>
      <c r="ED451" s="11"/>
      <c r="EE451" s="11"/>
      <c r="EF451" s="11"/>
      <c r="EG451" s="11"/>
      <c r="EH451" s="11"/>
      <c r="EI451" s="11"/>
      <c r="EJ451" s="11"/>
      <c r="EK451" s="11"/>
      <c r="EL451" s="11"/>
      <c r="EM451" s="11"/>
      <c r="EN451" s="11"/>
      <c r="EO451" s="11"/>
      <c r="EP451" s="11"/>
      <c r="EQ451" s="11"/>
      <c r="ER451" s="11"/>
      <c r="ES451" s="11"/>
      <c r="ET451" s="11"/>
      <c r="EU451" s="11"/>
      <c r="EV451" s="11"/>
      <c r="EW451" s="11"/>
      <c r="EX451" s="11"/>
      <c r="EY451" s="11"/>
      <c r="EZ451" s="11"/>
      <c r="FA451" s="11"/>
      <c r="FB451" s="11"/>
      <c r="FC451" s="11"/>
      <c r="FD451" s="11"/>
      <c r="FE451" s="11"/>
      <c r="FF451" s="11"/>
    </row>
    <row r="452" ht="14.25" customHeight="1"/>
    <row r="453" ht="14.25" customHeight="1">
      <c r="C453" s="11" t="s">
        <v>333</v>
      </c>
    </row>
    <row r="454" ht="14.25" customHeight="1">
      <c r="D454" s="13" t="s">
        <v>136</v>
      </c>
      <c r="G454" s="1">
        <v>0.0</v>
      </c>
      <c r="H454" s="1">
        <v>0.0</v>
      </c>
      <c r="I454" s="1">
        <v>0.0</v>
      </c>
      <c r="J454" s="1">
        <v>0.0</v>
      </c>
      <c r="K454" s="1">
        <v>0.0</v>
      </c>
      <c r="L454" s="1">
        <v>1.0</v>
      </c>
      <c r="M454" s="1">
        <v>0.0</v>
      </c>
      <c r="N454" s="1">
        <v>0.0</v>
      </c>
      <c r="O454" s="1">
        <v>1.0</v>
      </c>
      <c r="P454" s="1">
        <v>0.0</v>
      </c>
      <c r="Q454" s="1">
        <v>1.0</v>
      </c>
      <c r="R454" s="1">
        <v>0.0</v>
      </c>
      <c r="S454" s="1">
        <v>1.0</v>
      </c>
      <c r="T454" s="1">
        <v>0.0</v>
      </c>
      <c r="U454" s="1">
        <f t="shared" ref="U454:BN454" si="387">+S454</f>
        <v>1</v>
      </c>
      <c r="V454" s="1">
        <f t="shared" si="387"/>
        <v>0</v>
      </c>
      <c r="W454" s="1">
        <f t="shared" si="387"/>
        <v>1</v>
      </c>
      <c r="X454" s="1">
        <f t="shared" si="387"/>
        <v>0</v>
      </c>
      <c r="Y454" s="1">
        <f t="shared" si="387"/>
        <v>1</v>
      </c>
      <c r="Z454" s="1">
        <f t="shared" si="387"/>
        <v>0</v>
      </c>
      <c r="AA454" s="1">
        <f t="shared" si="387"/>
        <v>1</v>
      </c>
      <c r="AB454" s="1">
        <f t="shared" si="387"/>
        <v>0</v>
      </c>
      <c r="AC454" s="1">
        <f t="shared" si="387"/>
        <v>1</v>
      </c>
      <c r="AD454" s="1">
        <f t="shared" si="387"/>
        <v>0</v>
      </c>
      <c r="AE454" s="1">
        <f t="shared" si="387"/>
        <v>1</v>
      </c>
      <c r="AF454" s="1">
        <f t="shared" si="387"/>
        <v>0</v>
      </c>
      <c r="AG454" s="1">
        <f t="shared" si="387"/>
        <v>1</v>
      </c>
      <c r="AH454" s="1">
        <f t="shared" si="387"/>
        <v>0</v>
      </c>
      <c r="AI454" s="1">
        <f t="shared" si="387"/>
        <v>1</v>
      </c>
      <c r="AJ454" s="1">
        <f t="shared" si="387"/>
        <v>0</v>
      </c>
      <c r="AK454" s="1">
        <f t="shared" si="387"/>
        <v>1</v>
      </c>
      <c r="AL454" s="1">
        <f t="shared" si="387"/>
        <v>0</v>
      </c>
      <c r="AM454" s="1">
        <f t="shared" si="387"/>
        <v>1</v>
      </c>
      <c r="AN454" s="1">
        <f t="shared" si="387"/>
        <v>0</v>
      </c>
      <c r="AO454" s="1">
        <f t="shared" si="387"/>
        <v>1</v>
      </c>
      <c r="AP454" s="1">
        <f t="shared" si="387"/>
        <v>0</v>
      </c>
      <c r="AQ454" s="1">
        <f t="shared" si="387"/>
        <v>1</v>
      </c>
      <c r="AR454" s="1">
        <f t="shared" si="387"/>
        <v>0</v>
      </c>
      <c r="AS454" s="1">
        <f t="shared" si="387"/>
        <v>1</v>
      </c>
      <c r="AT454" s="1">
        <f t="shared" si="387"/>
        <v>0</v>
      </c>
      <c r="AU454" s="1">
        <f t="shared" si="387"/>
        <v>1</v>
      </c>
      <c r="AV454" s="1">
        <f t="shared" si="387"/>
        <v>0</v>
      </c>
      <c r="AW454" s="1">
        <f t="shared" si="387"/>
        <v>1</v>
      </c>
      <c r="AX454" s="1">
        <f t="shared" si="387"/>
        <v>0</v>
      </c>
      <c r="AY454" s="1">
        <f t="shared" si="387"/>
        <v>1</v>
      </c>
      <c r="AZ454" s="1">
        <f t="shared" si="387"/>
        <v>0</v>
      </c>
      <c r="BA454" s="1">
        <f t="shared" si="387"/>
        <v>1</v>
      </c>
      <c r="BB454" s="1">
        <f t="shared" si="387"/>
        <v>0</v>
      </c>
      <c r="BC454" s="1">
        <f t="shared" si="387"/>
        <v>1</v>
      </c>
      <c r="BD454" s="1">
        <f t="shared" si="387"/>
        <v>0</v>
      </c>
      <c r="BE454" s="1">
        <f t="shared" si="387"/>
        <v>1</v>
      </c>
      <c r="BF454" s="1">
        <f t="shared" si="387"/>
        <v>0</v>
      </c>
      <c r="BG454" s="1">
        <f t="shared" si="387"/>
        <v>1</v>
      </c>
      <c r="BH454" s="1">
        <f t="shared" si="387"/>
        <v>0</v>
      </c>
      <c r="BI454" s="1">
        <f t="shared" si="387"/>
        <v>1</v>
      </c>
      <c r="BJ454" s="1">
        <f t="shared" si="387"/>
        <v>0</v>
      </c>
      <c r="BK454" s="1">
        <f t="shared" si="387"/>
        <v>1</v>
      </c>
      <c r="BL454" s="1">
        <f t="shared" si="387"/>
        <v>0</v>
      </c>
      <c r="BM454" s="1">
        <f t="shared" si="387"/>
        <v>1</v>
      </c>
      <c r="BN454" s="1">
        <f t="shared" si="387"/>
        <v>0</v>
      </c>
    </row>
    <row r="455" ht="14.25" customHeight="1">
      <c r="D455" s="13" t="s">
        <v>334</v>
      </c>
      <c r="G455" s="174">
        <f t="array" ref="G455">+INDEX(Assumptions!$I$112:$I$116,MATCH(Model!G$4,Assumptions!$E$112:$E$116))</f>
        <v>50</v>
      </c>
      <c r="H455" s="174">
        <f t="array" ref="H455">+INDEX(Assumptions!$I$112:$I$116,MATCH(Model!H$4,Assumptions!$E$112:$E$116))</f>
        <v>50</v>
      </c>
      <c r="I455" s="174">
        <f t="array" ref="I455">+INDEX(Assumptions!$I$112:$I$116,MATCH(Model!I$4,Assumptions!$E$112:$E$116))</f>
        <v>50</v>
      </c>
      <c r="J455" s="174">
        <f t="array" ref="J455">+INDEX(Assumptions!$I$112:$I$116,MATCH(Model!J$4,Assumptions!$E$112:$E$116))</f>
        <v>50</v>
      </c>
      <c r="K455" s="174">
        <f t="array" ref="K455">+INDEX(Assumptions!$I$112:$I$116,MATCH(Model!K$4,Assumptions!$E$112:$E$116))</f>
        <v>50</v>
      </c>
      <c r="L455" s="174">
        <f t="array" ref="L455">+INDEX(Assumptions!$I$112:$I$116,MATCH(Model!L$4,Assumptions!$E$112:$E$116))</f>
        <v>50</v>
      </c>
      <c r="M455" s="174">
        <f t="array" ref="M455">+INDEX(Assumptions!$I$112:$I$116,MATCH(Model!M$4,Assumptions!$E$112:$E$116))</f>
        <v>50</v>
      </c>
      <c r="N455" s="174">
        <f t="array" ref="N455">+INDEX(Assumptions!$I$112:$I$116,MATCH(Model!N$4,Assumptions!$E$112:$E$116))</f>
        <v>50</v>
      </c>
      <c r="O455" s="174">
        <f t="array" ref="O455">+INDEX(Assumptions!$I$112:$I$116,MATCH(Model!O$4,Assumptions!$E$112:$E$116))</f>
        <v>50</v>
      </c>
      <c r="P455" s="174">
        <f t="array" ref="P455">+INDEX(Assumptions!$I$112:$I$116,MATCH(Model!P$4,Assumptions!$E$112:$E$116))</f>
        <v>50</v>
      </c>
      <c r="Q455" s="174">
        <f t="array" ref="Q455">+INDEX(Assumptions!$I$112:$I$116,MATCH(Model!Q$4,Assumptions!$E$112:$E$116))</f>
        <v>50</v>
      </c>
      <c r="R455" s="174">
        <f t="array" ref="R455">+INDEX(Assumptions!$I$112:$I$116,MATCH(Model!R$4,Assumptions!$E$112:$E$116))</f>
        <v>50</v>
      </c>
      <c r="S455" s="174">
        <f t="array" ref="S455">+INDEX(Assumptions!$I$112:$I$116,MATCH(Model!S$4,Assumptions!$E$112:$E$116))</f>
        <v>100</v>
      </c>
      <c r="T455" s="174">
        <f t="array" ref="T455">+INDEX(Assumptions!$I$112:$I$116,MATCH(Model!T$4,Assumptions!$E$112:$E$116))</f>
        <v>100</v>
      </c>
      <c r="U455" s="174">
        <f t="array" ref="U455">+INDEX(Assumptions!$I$112:$I$116,MATCH(Model!U$4,Assumptions!$E$112:$E$116))</f>
        <v>100</v>
      </c>
      <c r="V455" s="174">
        <f t="array" ref="V455">+INDEX(Assumptions!$I$112:$I$116,MATCH(Model!V$4,Assumptions!$E$112:$E$116))</f>
        <v>100</v>
      </c>
      <c r="W455" s="174">
        <f t="array" ref="W455">+INDEX(Assumptions!$I$112:$I$116,MATCH(Model!W$4,Assumptions!$E$112:$E$116))</f>
        <v>100</v>
      </c>
      <c r="X455" s="174">
        <f t="array" ref="X455">+INDEX(Assumptions!$I$112:$I$116,MATCH(Model!X$4,Assumptions!$E$112:$E$116))</f>
        <v>100</v>
      </c>
      <c r="Y455" s="174">
        <f t="array" ref="Y455">+INDEX(Assumptions!$I$112:$I$116,MATCH(Model!Y$4,Assumptions!$E$112:$E$116))</f>
        <v>100</v>
      </c>
      <c r="Z455" s="174">
        <f t="array" ref="Z455">+INDEX(Assumptions!$I$112:$I$116,MATCH(Model!Z$4,Assumptions!$E$112:$E$116))</f>
        <v>100</v>
      </c>
      <c r="AA455" s="174">
        <f t="array" ref="AA455">+INDEX(Assumptions!$I$112:$I$116,MATCH(Model!AA$4,Assumptions!$E$112:$E$116))</f>
        <v>100</v>
      </c>
      <c r="AB455" s="174">
        <f t="array" ref="AB455">+INDEX(Assumptions!$I$112:$I$116,MATCH(Model!AB$4,Assumptions!$E$112:$E$116))</f>
        <v>100</v>
      </c>
      <c r="AC455" s="174">
        <f t="array" ref="AC455">+INDEX(Assumptions!$I$112:$I$116,MATCH(Model!AC$4,Assumptions!$E$112:$E$116))</f>
        <v>100</v>
      </c>
      <c r="AD455" s="174">
        <f t="array" ref="AD455">+INDEX(Assumptions!$I$112:$I$116,MATCH(Model!AD$4,Assumptions!$E$112:$E$116))</f>
        <v>100</v>
      </c>
      <c r="AE455" s="174">
        <f t="array" ref="AE455">+INDEX(Assumptions!$I$112:$I$116,MATCH(Model!AE$4,Assumptions!$E$112:$E$116))</f>
        <v>250</v>
      </c>
      <c r="AF455" s="174">
        <f t="array" ref="AF455">+INDEX(Assumptions!$I$112:$I$116,MATCH(Model!AF$4,Assumptions!$E$112:$E$116))</f>
        <v>250</v>
      </c>
      <c r="AG455" s="174">
        <f t="array" ref="AG455">+INDEX(Assumptions!$I$112:$I$116,MATCH(Model!AG$4,Assumptions!$E$112:$E$116))</f>
        <v>250</v>
      </c>
      <c r="AH455" s="174">
        <f t="array" ref="AH455">+INDEX(Assumptions!$I$112:$I$116,MATCH(Model!AH$4,Assumptions!$E$112:$E$116))</f>
        <v>250</v>
      </c>
      <c r="AI455" s="174">
        <f t="array" ref="AI455">+INDEX(Assumptions!$I$112:$I$116,MATCH(Model!AI$4,Assumptions!$E$112:$E$116))</f>
        <v>250</v>
      </c>
      <c r="AJ455" s="174">
        <f t="array" ref="AJ455">+INDEX(Assumptions!$I$112:$I$116,MATCH(Model!AJ$4,Assumptions!$E$112:$E$116))</f>
        <v>250</v>
      </c>
      <c r="AK455" s="174">
        <f t="array" ref="AK455">+INDEX(Assumptions!$I$112:$I$116,MATCH(Model!AK$4,Assumptions!$E$112:$E$116))</f>
        <v>250</v>
      </c>
      <c r="AL455" s="174">
        <f t="array" ref="AL455">+INDEX(Assumptions!$I$112:$I$116,MATCH(Model!AL$4,Assumptions!$E$112:$E$116))</f>
        <v>250</v>
      </c>
      <c r="AM455" s="174">
        <f t="array" ref="AM455">+INDEX(Assumptions!$I$112:$I$116,MATCH(Model!AM$4,Assumptions!$E$112:$E$116))</f>
        <v>250</v>
      </c>
      <c r="AN455" s="174">
        <f t="array" ref="AN455">+INDEX(Assumptions!$I$112:$I$116,MATCH(Model!AN$4,Assumptions!$E$112:$E$116))</f>
        <v>250</v>
      </c>
      <c r="AO455" s="174">
        <f t="array" ref="AO455">+INDEX(Assumptions!$I$112:$I$116,MATCH(Model!AO$4,Assumptions!$E$112:$E$116))</f>
        <v>250</v>
      </c>
      <c r="AP455" s="174">
        <f t="array" ref="AP455">+INDEX(Assumptions!$I$112:$I$116,MATCH(Model!AP$4,Assumptions!$E$112:$E$116))</f>
        <v>250</v>
      </c>
      <c r="AQ455" s="174">
        <f t="array" ref="AQ455">+INDEX(Assumptions!$I$112:$I$116,MATCH(Model!AQ$4,Assumptions!$E$112:$E$116))</f>
        <v>750</v>
      </c>
      <c r="AR455" s="174">
        <f t="array" ref="AR455">+INDEX(Assumptions!$I$112:$I$116,MATCH(Model!AR$4,Assumptions!$E$112:$E$116))</f>
        <v>750</v>
      </c>
      <c r="AS455" s="174">
        <f t="array" ref="AS455">+INDEX(Assumptions!$I$112:$I$116,MATCH(Model!AS$4,Assumptions!$E$112:$E$116))</f>
        <v>750</v>
      </c>
      <c r="AT455" s="174">
        <f t="array" ref="AT455">+INDEX(Assumptions!$I$112:$I$116,MATCH(Model!AT$4,Assumptions!$E$112:$E$116))</f>
        <v>750</v>
      </c>
      <c r="AU455" s="174">
        <f t="array" ref="AU455">+INDEX(Assumptions!$I$112:$I$116,MATCH(Model!AU$4,Assumptions!$E$112:$E$116))</f>
        <v>750</v>
      </c>
      <c r="AV455" s="174">
        <f t="array" ref="AV455">+INDEX(Assumptions!$I$112:$I$116,MATCH(Model!AV$4,Assumptions!$E$112:$E$116))</f>
        <v>750</v>
      </c>
      <c r="AW455" s="174">
        <f t="array" ref="AW455">+INDEX(Assumptions!$I$112:$I$116,MATCH(Model!AW$4,Assumptions!$E$112:$E$116))</f>
        <v>750</v>
      </c>
      <c r="AX455" s="174">
        <f t="array" ref="AX455">+INDEX(Assumptions!$I$112:$I$116,MATCH(Model!AX$4,Assumptions!$E$112:$E$116))</f>
        <v>750</v>
      </c>
      <c r="AY455" s="174">
        <f t="array" ref="AY455">+INDEX(Assumptions!$I$112:$I$116,MATCH(Model!AY$4,Assumptions!$E$112:$E$116))</f>
        <v>750</v>
      </c>
      <c r="AZ455" s="174">
        <f t="array" ref="AZ455">+INDEX(Assumptions!$I$112:$I$116,MATCH(Model!AZ$4,Assumptions!$E$112:$E$116))</f>
        <v>750</v>
      </c>
      <c r="BA455" s="174">
        <f t="array" ref="BA455">+INDEX(Assumptions!$I$112:$I$116,MATCH(Model!BA$4,Assumptions!$E$112:$E$116))</f>
        <v>750</v>
      </c>
      <c r="BB455" s="174">
        <f t="array" ref="BB455">+INDEX(Assumptions!$I$112:$I$116,MATCH(Model!BB$4,Assumptions!$E$112:$E$116))</f>
        <v>750</v>
      </c>
      <c r="BC455" s="174">
        <f t="array" ref="BC455">+INDEX(Assumptions!$I$112:$I$116,MATCH(Model!BC$4,Assumptions!$E$112:$E$116))</f>
        <v>2000</v>
      </c>
      <c r="BD455" s="174">
        <f t="array" ref="BD455">+INDEX(Assumptions!$I$112:$I$116,MATCH(Model!BD$4,Assumptions!$E$112:$E$116))</f>
        <v>2000</v>
      </c>
      <c r="BE455" s="174">
        <f t="array" ref="BE455">+INDEX(Assumptions!$I$112:$I$116,MATCH(Model!BE$4,Assumptions!$E$112:$E$116))</f>
        <v>2000</v>
      </c>
      <c r="BF455" s="174">
        <f t="array" ref="BF455">+INDEX(Assumptions!$I$112:$I$116,MATCH(Model!BF$4,Assumptions!$E$112:$E$116))</f>
        <v>2000</v>
      </c>
      <c r="BG455" s="174">
        <f t="array" ref="BG455">+INDEX(Assumptions!$I$112:$I$116,MATCH(Model!BG$4,Assumptions!$E$112:$E$116))</f>
        <v>2000</v>
      </c>
      <c r="BH455" s="174">
        <f t="array" ref="BH455">+INDEX(Assumptions!$I$112:$I$116,MATCH(Model!BH$4,Assumptions!$E$112:$E$116))</f>
        <v>2000</v>
      </c>
      <c r="BI455" s="174">
        <f t="array" ref="BI455">+INDEX(Assumptions!$I$112:$I$116,MATCH(Model!BI$4,Assumptions!$E$112:$E$116))</f>
        <v>2000</v>
      </c>
      <c r="BJ455" s="174">
        <f t="array" ref="BJ455">+INDEX(Assumptions!$I$112:$I$116,MATCH(Model!BJ$4,Assumptions!$E$112:$E$116))</f>
        <v>2000</v>
      </c>
      <c r="BK455" s="174">
        <f t="array" ref="BK455">+INDEX(Assumptions!$I$112:$I$116,MATCH(Model!BK$4,Assumptions!$E$112:$E$116))</f>
        <v>2000</v>
      </c>
      <c r="BL455" s="174">
        <f t="array" ref="BL455">+INDEX(Assumptions!$I$112:$I$116,MATCH(Model!BL$4,Assumptions!$E$112:$E$116))</f>
        <v>2000</v>
      </c>
      <c r="BM455" s="174">
        <f t="array" ref="BM455">+INDEX(Assumptions!$I$112:$I$116,MATCH(Model!BM$4,Assumptions!$E$112:$E$116))</f>
        <v>2000</v>
      </c>
      <c r="BN455" s="174">
        <f t="array" ref="BN455">+INDEX(Assumptions!$I$112:$I$116,MATCH(Model!BN$4,Assumptions!$E$112:$E$116))</f>
        <v>2000</v>
      </c>
    </row>
    <row r="456" ht="14.25" customHeight="1">
      <c r="D456" s="13" t="s">
        <v>335</v>
      </c>
      <c r="G456" s="169">
        <f>+Assumptions!$I$109</f>
        <v>500</v>
      </c>
      <c r="H456" s="169">
        <f>+Assumptions!$I$109</f>
        <v>500</v>
      </c>
      <c r="I456" s="169">
        <f>+Assumptions!$I$109</f>
        <v>500</v>
      </c>
      <c r="J456" s="169">
        <f>+Assumptions!$I$109</f>
        <v>500</v>
      </c>
      <c r="K456" s="169">
        <f>+Assumptions!$I$109</f>
        <v>500</v>
      </c>
      <c r="L456" s="169">
        <f>+Assumptions!$I$109</f>
        <v>500</v>
      </c>
      <c r="M456" s="169">
        <f>+Assumptions!$I$109</f>
        <v>500</v>
      </c>
      <c r="N456" s="169">
        <f>+Assumptions!$I$109</f>
        <v>500</v>
      </c>
      <c r="O456" s="169">
        <f>+Assumptions!$I$109</f>
        <v>500</v>
      </c>
      <c r="P456" s="169">
        <f>+Assumptions!$I$109</f>
        <v>500</v>
      </c>
      <c r="Q456" s="169">
        <f>+Assumptions!$I$109</f>
        <v>500</v>
      </c>
      <c r="R456" s="169">
        <f>+Assumptions!$I$109</f>
        <v>500</v>
      </c>
      <c r="S456" s="169">
        <f>+Assumptions!$I$109</f>
        <v>500</v>
      </c>
      <c r="T456" s="169">
        <f>+Assumptions!$I$109</f>
        <v>500</v>
      </c>
      <c r="U456" s="169">
        <f>+Assumptions!$I$109</f>
        <v>500</v>
      </c>
      <c r="V456" s="169">
        <f>+Assumptions!$I$109</f>
        <v>500</v>
      </c>
      <c r="W456" s="169">
        <f>+Assumptions!$I$109</f>
        <v>500</v>
      </c>
      <c r="X456" s="169">
        <f>+Assumptions!$I$109</f>
        <v>500</v>
      </c>
      <c r="Y456" s="169">
        <f>+Assumptions!$I$109</f>
        <v>500</v>
      </c>
      <c r="Z456" s="169">
        <f>+Assumptions!$I$109</f>
        <v>500</v>
      </c>
      <c r="AA456" s="169">
        <f>+Assumptions!$I$109</f>
        <v>500</v>
      </c>
      <c r="AB456" s="169">
        <f>+Assumptions!$I$109</f>
        <v>500</v>
      </c>
      <c r="AC456" s="169">
        <f>+Assumptions!$I$109</f>
        <v>500</v>
      </c>
      <c r="AD456" s="169">
        <f>+Assumptions!$I$109</f>
        <v>500</v>
      </c>
      <c r="AE456" s="169">
        <f>+Assumptions!$I$109</f>
        <v>500</v>
      </c>
      <c r="AF456" s="169">
        <f>+Assumptions!$I$109</f>
        <v>500</v>
      </c>
      <c r="AG456" s="169">
        <f>+Assumptions!$I$109</f>
        <v>500</v>
      </c>
      <c r="AH456" s="169">
        <f>+Assumptions!$I$109</f>
        <v>500</v>
      </c>
      <c r="AI456" s="169">
        <f>+Assumptions!$I$109</f>
        <v>500</v>
      </c>
      <c r="AJ456" s="169">
        <f>+Assumptions!$I$109</f>
        <v>500</v>
      </c>
      <c r="AK456" s="169">
        <f>+Assumptions!$I$109</f>
        <v>500</v>
      </c>
      <c r="AL456" s="169">
        <f>+Assumptions!$I$109</f>
        <v>500</v>
      </c>
      <c r="AM456" s="169">
        <f>+Assumptions!$I$109</f>
        <v>500</v>
      </c>
      <c r="AN456" s="169">
        <f>+Assumptions!$I$109</f>
        <v>500</v>
      </c>
      <c r="AO456" s="169">
        <f>+Assumptions!$I$109</f>
        <v>500</v>
      </c>
      <c r="AP456" s="169">
        <f>+Assumptions!$I$109</f>
        <v>500</v>
      </c>
      <c r="AQ456" s="169">
        <f>+Assumptions!$I$109</f>
        <v>500</v>
      </c>
      <c r="AR456" s="169">
        <f>+Assumptions!$I$109</f>
        <v>500</v>
      </c>
      <c r="AS456" s="169">
        <f>+Assumptions!$I$109</f>
        <v>500</v>
      </c>
      <c r="AT456" s="169">
        <f>+Assumptions!$I$109</f>
        <v>500</v>
      </c>
      <c r="AU456" s="169">
        <f>+Assumptions!$I$109</f>
        <v>500</v>
      </c>
      <c r="AV456" s="169">
        <f>+Assumptions!$I$109</f>
        <v>500</v>
      </c>
      <c r="AW456" s="169">
        <f>+Assumptions!$I$109</f>
        <v>500</v>
      </c>
      <c r="AX456" s="169">
        <f>+Assumptions!$I$109</f>
        <v>500</v>
      </c>
      <c r="AY456" s="169">
        <f>+Assumptions!$I$109</f>
        <v>500</v>
      </c>
      <c r="AZ456" s="169">
        <f>+Assumptions!$I$109</f>
        <v>500</v>
      </c>
      <c r="BA456" s="169">
        <f>+Assumptions!$I$109</f>
        <v>500</v>
      </c>
      <c r="BB456" s="169">
        <f>+Assumptions!$I$109</f>
        <v>500</v>
      </c>
      <c r="BC456" s="169">
        <f>+Assumptions!$I$109</f>
        <v>500</v>
      </c>
      <c r="BD456" s="169">
        <f>+Assumptions!$I$109</f>
        <v>500</v>
      </c>
      <c r="BE456" s="169">
        <f>+Assumptions!$I$109</f>
        <v>500</v>
      </c>
      <c r="BF456" s="169">
        <f>+Assumptions!$I$109</f>
        <v>500</v>
      </c>
      <c r="BG456" s="169">
        <f>+Assumptions!$I$109</f>
        <v>500</v>
      </c>
      <c r="BH456" s="169">
        <f>+Assumptions!$I$109</f>
        <v>500</v>
      </c>
      <c r="BI456" s="169">
        <f>+Assumptions!$I$109</f>
        <v>500</v>
      </c>
      <c r="BJ456" s="169">
        <f>+Assumptions!$I$109</f>
        <v>500</v>
      </c>
      <c r="BK456" s="169">
        <f>+Assumptions!$I$109</f>
        <v>500</v>
      </c>
      <c r="BL456" s="169">
        <f>+Assumptions!$I$109</f>
        <v>500</v>
      </c>
      <c r="BM456" s="169">
        <f>+Assumptions!$I$109</f>
        <v>500</v>
      </c>
      <c r="BN456" s="169">
        <f>+Assumptions!$I$109</f>
        <v>500</v>
      </c>
    </row>
    <row r="457" ht="14.25" customHeight="1"/>
    <row r="458" ht="14.25" customHeight="1">
      <c r="A458" s="11"/>
      <c r="B458" s="11"/>
      <c r="C458" s="11"/>
      <c r="D458" s="11" t="s">
        <v>336</v>
      </c>
      <c r="E458" s="11"/>
      <c r="F458" s="11"/>
      <c r="G458" s="36">
        <f t="shared" ref="G458:BN458" si="388">+G454*G455*G456</f>
        <v>0</v>
      </c>
      <c r="H458" s="36">
        <f t="shared" si="388"/>
        <v>0</v>
      </c>
      <c r="I458" s="36">
        <f t="shared" si="388"/>
        <v>0</v>
      </c>
      <c r="J458" s="36">
        <f t="shared" si="388"/>
        <v>0</v>
      </c>
      <c r="K458" s="36">
        <f t="shared" si="388"/>
        <v>0</v>
      </c>
      <c r="L458" s="36">
        <f t="shared" si="388"/>
        <v>25000</v>
      </c>
      <c r="M458" s="36">
        <f t="shared" si="388"/>
        <v>0</v>
      </c>
      <c r="N458" s="36">
        <f t="shared" si="388"/>
        <v>0</v>
      </c>
      <c r="O458" s="36">
        <f t="shared" si="388"/>
        <v>25000</v>
      </c>
      <c r="P458" s="36">
        <f t="shared" si="388"/>
        <v>0</v>
      </c>
      <c r="Q458" s="36">
        <f t="shared" si="388"/>
        <v>25000</v>
      </c>
      <c r="R458" s="36">
        <f t="shared" si="388"/>
        <v>0</v>
      </c>
      <c r="S458" s="36">
        <f t="shared" si="388"/>
        <v>50000</v>
      </c>
      <c r="T458" s="36">
        <f t="shared" si="388"/>
        <v>0</v>
      </c>
      <c r="U458" s="36">
        <f t="shared" si="388"/>
        <v>50000</v>
      </c>
      <c r="V458" s="36">
        <f t="shared" si="388"/>
        <v>0</v>
      </c>
      <c r="W458" s="36">
        <f t="shared" si="388"/>
        <v>50000</v>
      </c>
      <c r="X458" s="36">
        <f t="shared" si="388"/>
        <v>0</v>
      </c>
      <c r="Y458" s="36">
        <f t="shared" si="388"/>
        <v>50000</v>
      </c>
      <c r="Z458" s="36">
        <f t="shared" si="388"/>
        <v>0</v>
      </c>
      <c r="AA458" s="36">
        <f t="shared" si="388"/>
        <v>50000</v>
      </c>
      <c r="AB458" s="36">
        <f t="shared" si="388"/>
        <v>0</v>
      </c>
      <c r="AC458" s="36">
        <f t="shared" si="388"/>
        <v>50000</v>
      </c>
      <c r="AD458" s="36">
        <f t="shared" si="388"/>
        <v>0</v>
      </c>
      <c r="AE458" s="36">
        <f t="shared" si="388"/>
        <v>125000</v>
      </c>
      <c r="AF458" s="36">
        <f t="shared" si="388"/>
        <v>0</v>
      </c>
      <c r="AG458" s="36">
        <f t="shared" si="388"/>
        <v>125000</v>
      </c>
      <c r="AH458" s="36">
        <f t="shared" si="388"/>
        <v>0</v>
      </c>
      <c r="AI458" s="36">
        <f t="shared" si="388"/>
        <v>125000</v>
      </c>
      <c r="AJ458" s="36">
        <f t="shared" si="388"/>
        <v>0</v>
      </c>
      <c r="AK458" s="36">
        <f t="shared" si="388"/>
        <v>125000</v>
      </c>
      <c r="AL458" s="36">
        <f t="shared" si="388"/>
        <v>0</v>
      </c>
      <c r="AM458" s="36">
        <f t="shared" si="388"/>
        <v>125000</v>
      </c>
      <c r="AN458" s="36">
        <f t="shared" si="388"/>
        <v>0</v>
      </c>
      <c r="AO458" s="36">
        <f t="shared" si="388"/>
        <v>125000</v>
      </c>
      <c r="AP458" s="36">
        <f t="shared" si="388"/>
        <v>0</v>
      </c>
      <c r="AQ458" s="36">
        <f t="shared" si="388"/>
        <v>375000</v>
      </c>
      <c r="AR458" s="36">
        <f t="shared" si="388"/>
        <v>0</v>
      </c>
      <c r="AS458" s="36">
        <f t="shared" si="388"/>
        <v>375000</v>
      </c>
      <c r="AT458" s="36">
        <f t="shared" si="388"/>
        <v>0</v>
      </c>
      <c r="AU458" s="36">
        <f t="shared" si="388"/>
        <v>375000</v>
      </c>
      <c r="AV458" s="36">
        <f t="shared" si="388"/>
        <v>0</v>
      </c>
      <c r="AW458" s="36">
        <f t="shared" si="388"/>
        <v>375000</v>
      </c>
      <c r="AX458" s="36">
        <f t="shared" si="388"/>
        <v>0</v>
      </c>
      <c r="AY458" s="36">
        <f t="shared" si="388"/>
        <v>375000</v>
      </c>
      <c r="AZ458" s="36">
        <f t="shared" si="388"/>
        <v>0</v>
      </c>
      <c r="BA458" s="36">
        <f t="shared" si="388"/>
        <v>375000</v>
      </c>
      <c r="BB458" s="36">
        <f t="shared" si="388"/>
        <v>0</v>
      </c>
      <c r="BC458" s="36">
        <f t="shared" si="388"/>
        <v>1000000</v>
      </c>
      <c r="BD458" s="36">
        <f t="shared" si="388"/>
        <v>0</v>
      </c>
      <c r="BE458" s="36">
        <f t="shared" si="388"/>
        <v>1000000</v>
      </c>
      <c r="BF458" s="36">
        <f t="shared" si="388"/>
        <v>0</v>
      </c>
      <c r="BG458" s="36">
        <f t="shared" si="388"/>
        <v>1000000</v>
      </c>
      <c r="BH458" s="36">
        <f t="shared" si="388"/>
        <v>0</v>
      </c>
      <c r="BI458" s="36">
        <f t="shared" si="388"/>
        <v>1000000</v>
      </c>
      <c r="BJ458" s="36">
        <f t="shared" si="388"/>
        <v>0</v>
      </c>
      <c r="BK458" s="36">
        <f t="shared" si="388"/>
        <v>1000000</v>
      </c>
      <c r="BL458" s="36">
        <f t="shared" si="388"/>
        <v>0</v>
      </c>
      <c r="BM458" s="36">
        <f t="shared" si="388"/>
        <v>1000000</v>
      </c>
      <c r="BN458" s="36">
        <f t="shared" si="388"/>
        <v>0</v>
      </c>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1"/>
      <c r="EE458" s="11"/>
      <c r="EF458" s="11"/>
      <c r="EG458" s="11"/>
      <c r="EH458" s="11"/>
      <c r="EI458" s="11"/>
      <c r="EJ458" s="11"/>
      <c r="EK458" s="11"/>
      <c r="EL458" s="11"/>
      <c r="EM458" s="11"/>
      <c r="EN458" s="11"/>
      <c r="EO458" s="11"/>
      <c r="EP458" s="11"/>
      <c r="EQ458" s="11"/>
      <c r="ER458" s="11"/>
      <c r="ES458" s="11"/>
      <c r="ET458" s="11"/>
      <c r="EU458" s="11"/>
      <c r="EV458" s="11"/>
      <c r="EW458" s="11"/>
      <c r="EX458" s="11"/>
      <c r="EY458" s="11"/>
      <c r="EZ458" s="11"/>
      <c r="FA458" s="11"/>
      <c r="FB458" s="11"/>
      <c r="FC458" s="11"/>
      <c r="FD458" s="11"/>
      <c r="FE458" s="11"/>
      <c r="FF458" s="11"/>
    </row>
    <row r="459" ht="14.25" customHeight="1"/>
    <row r="460" ht="14.25" customHeight="1">
      <c r="A460" s="11"/>
      <c r="B460" s="11"/>
      <c r="C460" s="11" t="s">
        <v>109</v>
      </c>
      <c r="D460" s="11"/>
      <c r="E460" s="11"/>
      <c r="F460" s="11"/>
      <c r="G460" s="36">
        <f t="shared" ref="G460:BN460" si="389">+G232+G451+G458</f>
        <v>4436</v>
      </c>
      <c r="H460" s="36">
        <f t="shared" si="389"/>
        <v>12787.32</v>
      </c>
      <c r="I460" s="36">
        <f t="shared" si="389"/>
        <v>21211.47792</v>
      </c>
      <c r="J460" s="36">
        <f t="shared" si="389"/>
        <v>29749.06942</v>
      </c>
      <c r="K460" s="36">
        <f t="shared" si="389"/>
        <v>42755.78213</v>
      </c>
      <c r="L460" s="36">
        <f t="shared" si="389"/>
        <v>80781.11232</v>
      </c>
      <c r="M460" s="36">
        <f t="shared" si="389"/>
        <v>68881.89029</v>
      </c>
      <c r="N460" s="36">
        <f t="shared" si="389"/>
        <v>86430.75936</v>
      </c>
      <c r="O460" s="36">
        <f t="shared" si="389"/>
        <v>128995.0023</v>
      </c>
      <c r="P460" s="36">
        <f t="shared" si="389"/>
        <v>121650.1859</v>
      </c>
      <c r="Q460" s="36">
        <f t="shared" si="389"/>
        <v>168788.7694</v>
      </c>
      <c r="R460" s="36">
        <f t="shared" si="389"/>
        <v>165999.0718</v>
      </c>
      <c r="S460" s="36">
        <f t="shared" si="389"/>
        <v>243055.3906</v>
      </c>
      <c r="T460" s="36">
        <f t="shared" si="389"/>
        <v>220043.1721</v>
      </c>
      <c r="U460" s="36">
        <f t="shared" si="389"/>
        <v>301346.0485</v>
      </c>
      <c r="V460" s="36">
        <f t="shared" si="389"/>
        <v>282567.8721</v>
      </c>
      <c r="W460" s="36">
        <f t="shared" si="389"/>
        <v>368114.605</v>
      </c>
      <c r="X460" s="36">
        <f t="shared" si="389"/>
        <v>353603.2186</v>
      </c>
      <c r="Y460" s="36">
        <f t="shared" si="389"/>
        <v>443453.3812</v>
      </c>
      <c r="Z460" s="36">
        <f t="shared" si="389"/>
        <v>433296.4221</v>
      </c>
      <c r="AA460" s="36">
        <f t="shared" si="389"/>
        <v>527567.0871</v>
      </c>
      <c r="AB460" s="36">
        <f t="shared" si="389"/>
        <v>521912.5769</v>
      </c>
      <c r="AC460" s="36">
        <f t="shared" si="389"/>
        <v>620784.3815</v>
      </c>
      <c r="AD460" s="36">
        <f t="shared" si="389"/>
        <v>619847.4034</v>
      </c>
      <c r="AE460" s="36">
        <f t="shared" si="389"/>
        <v>800017.869</v>
      </c>
      <c r="AF460" s="36">
        <f t="shared" si="389"/>
        <v>729792.1694</v>
      </c>
      <c r="AG460" s="36">
        <f t="shared" si="389"/>
        <v>913546.4727</v>
      </c>
      <c r="AH460" s="36">
        <f t="shared" si="389"/>
        <v>846907.3131</v>
      </c>
      <c r="AI460" s="36">
        <f t="shared" si="389"/>
        <v>1034281.519</v>
      </c>
      <c r="AJ460" s="36">
        <f t="shared" si="389"/>
        <v>971302.1582</v>
      </c>
      <c r="AK460" s="36">
        <f t="shared" si="389"/>
        <v>1162382.757</v>
      </c>
      <c r="AL460" s="36">
        <f t="shared" si="389"/>
        <v>1103163.26</v>
      </c>
      <c r="AM460" s="36">
        <f t="shared" si="389"/>
        <v>1298064.261</v>
      </c>
      <c r="AN460" s="36">
        <f t="shared" si="389"/>
        <v>1242732.981</v>
      </c>
      <c r="AO460" s="36">
        <f t="shared" si="389"/>
        <v>1441597.512</v>
      </c>
      <c r="AP460" s="36">
        <f t="shared" si="389"/>
        <v>1390312.808</v>
      </c>
      <c r="AQ460" s="36">
        <f t="shared" si="389"/>
        <v>1848214.295</v>
      </c>
      <c r="AR460" s="36">
        <f t="shared" si="389"/>
        <v>1555745.486</v>
      </c>
      <c r="AS460" s="36">
        <f t="shared" si="389"/>
        <v>2017270.956</v>
      </c>
      <c r="AT460" s="36">
        <f t="shared" si="389"/>
        <v>1728442.307</v>
      </c>
      <c r="AU460" s="36">
        <f t="shared" si="389"/>
        <v>2193672.103</v>
      </c>
      <c r="AV460" s="36">
        <f t="shared" si="389"/>
        <v>1908616.888</v>
      </c>
      <c r="AW460" s="36">
        <f t="shared" si="389"/>
        <v>2377694.295</v>
      </c>
      <c r="AX460" s="36">
        <f t="shared" si="389"/>
        <v>2096566.076</v>
      </c>
      <c r="AY460" s="36">
        <f t="shared" si="389"/>
        <v>2569655.214</v>
      </c>
      <c r="AZ460" s="36">
        <f t="shared" si="389"/>
        <v>2292628.957</v>
      </c>
      <c r="BA460" s="36">
        <f t="shared" si="389"/>
        <v>2769915.948</v>
      </c>
      <c r="BB460" s="36">
        <f t="shared" si="389"/>
        <v>2497189.26</v>
      </c>
      <c r="BC460" s="36">
        <f t="shared" si="389"/>
        <v>3612871.523</v>
      </c>
      <c r="BD460" s="36">
        <f t="shared" si="389"/>
        <v>2728096.693</v>
      </c>
      <c r="BE460" s="36">
        <f t="shared" si="389"/>
        <v>3847195.962</v>
      </c>
      <c r="BF460" s="36">
        <f t="shared" si="389"/>
        <v>2965830.297</v>
      </c>
      <c r="BG460" s="36">
        <f t="shared" si="389"/>
        <v>4088402.144</v>
      </c>
      <c r="BH460" s="36">
        <f t="shared" si="389"/>
        <v>3210575.345</v>
      </c>
      <c r="BI460" s="36">
        <f t="shared" si="389"/>
        <v>4336755.28</v>
      </c>
      <c r="BJ460" s="36">
        <f t="shared" si="389"/>
        <v>3462608.792</v>
      </c>
      <c r="BK460" s="36">
        <f t="shared" si="389"/>
        <v>4592544.329</v>
      </c>
      <c r="BL460" s="36">
        <f t="shared" si="389"/>
        <v>3722231.87</v>
      </c>
      <c r="BM460" s="36">
        <f t="shared" si="389"/>
        <v>4856083.071</v>
      </c>
      <c r="BN460" s="36">
        <f t="shared" si="389"/>
        <v>3989771.196</v>
      </c>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row>
    <row r="461" ht="14.25" customHeight="1">
      <c r="A461" s="9"/>
      <c r="B461" s="9"/>
      <c r="C461" s="9" t="s">
        <v>275</v>
      </c>
      <c r="D461" s="9"/>
      <c r="E461" s="9"/>
      <c r="F461" s="9"/>
      <c r="G461" s="195">
        <f t="shared" ref="G461:BN461" si="390">+G447+G380+G313+G246+G222+G155+G88+G21</f>
        <v>20</v>
      </c>
      <c r="H461" s="195">
        <f t="shared" si="390"/>
        <v>31.83</v>
      </c>
      <c r="I461" s="195">
        <f t="shared" si="390"/>
        <v>43.99666667</v>
      </c>
      <c r="J461" s="195">
        <f t="shared" si="390"/>
        <v>56.60055556</v>
      </c>
      <c r="K461" s="195">
        <f t="shared" si="390"/>
        <v>73.79786574</v>
      </c>
      <c r="L461" s="195">
        <f t="shared" si="390"/>
        <v>91.392313</v>
      </c>
      <c r="M461" s="195">
        <f t="shared" si="390"/>
        <v>109.5103441</v>
      </c>
      <c r="N461" s="195">
        <f t="shared" si="390"/>
        <v>132.3358117</v>
      </c>
      <c r="O461" s="195">
        <f t="shared" si="390"/>
        <v>155.702058</v>
      </c>
      <c r="P461" s="195">
        <f t="shared" si="390"/>
        <v>179.7673595</v>
      </c>
      <c r="Q461" s="195">
        <f t="shared" si="390"/>
        <v>208.7498539</v>
      </c>
      <c r="R461" s="195">
        <f t="shared" si="390"/>
        <v>238.5198994</v>
      </c>
      <c r="S461" s="195">
        <f t="shared" si="390"/>
        <v>272.7348729</v>
      </c>
      <c r="T461" s="195">
        <f t="shared" si="390"/>
        <v>307.6744815</v>
      </c>
      <c r="U461" s="195">
        <f t="shared" si="390"/>
        <v>347.3767782</v>
      </c>
      <c r="V461" s="195">
        <f t="shared" si="390"/>
        <v>387.7137209</v>
      </c>
      <c r="W461" s="195">
        <f t="shared" si="390"/>
        <v>432.9425739</v>
      </c>
      <c r="X461" s="195">
        <f t="shared" si="390"/>
        <v>478.9569795</v>
      </c>
      <c r="Y461" s="195">
        <f t="shared" si="390"/>
        <v>530.0371949</v>
      </c>
      <c r="Z461" s="195">
        <f t="shared" si="390"/>
        <v>582.1012855</v>
      </c>
      <c r="AA461" s="195">
        <f t="shared" si="390"/>
        <v>639.4554915</v>
      </c>
      <c r="AB461" s="195">
        <f t="shared" si="390"/>
        <v>698.0455601</v>
      </c>
      <c r="AC461" s="195">
        <f t="shared" si="390"/>
        <v>762.2072631</v>
      </c>
      <c r="AD461" s="195">
        <f t="shared" si="390"/>
        <v>827.9178902</v>
      </c>
      <c r="AE461" s="195">
        <f t="shared" si="390"/>
        <v>897.5457954</v>
      </c>
      <c r="AF461" s="195">
        <f t="shared" si="390"/>
        <v>967.9584285</v>
      </c>
      <c r="AG461" s="195">
        <f t="shared" si="390"/>
        <v>1042.892465</v>
      </c>
      <c r="AH461" s="195">
        <f t="shared" si="390"/>
        <v>1118.227616</v>
      </c>
      <c r="AI461" s="195">
        <f t="shared" si="390"/>
        <v>1198.205908</v>
      </c>
      <c r="AJ461" s="195">
        <f t="shared" si="390"/>
        <v>1278.717283</v>
      </c>
      <c r="AK461" s="195">
        <f t="shared" si="390"/>
        <v>1364.014375</v>
      </c>
      <c r="AL461" s="195">
        <f t="shared" si="390"/>
        <v>1449.99813</v>
      </c>
      <c r="AM461" s="195">
        <f t="shared" si="390"/>
        <v>1540.932605</v>
      </c>
      <c r="AN461" s="195">
        <f t="shared" si="390"/>
        <v>1632.730618</v>
      </c>
      <c r="AO461" s="195">
        <f t="shared" si="390"/>
        <v>1729.668569</v>
      </c>
      <c r="AP461" s="195">
        <f t="shared" si="390"/>
        <v>1827.672121</v>
      </c>
      <c r="AQ461" s="195">
        <f t="shared" si="390"/>
        <v>1934.035237</v>
      </c>
      <c r="AR461" s="195">
        <f t="shared" si="390"/>
        <v>2041.787558</v>
      </c>
      <c r="AS461" s="195">
        <f t="shared" si="390"/>
        <v>2154.288975</v>
      </c>
      <c r="AT461" s="195">
        <f t="shared" si="390"/>
        <v>2267.444323</v>
      </c>
      <c r="AU461" s="195">
        <f t="shared" si="390"/>
        <v>2385.502228</v>
      </c>
      <c r="AV461" s="195">
        <f t="shared" si="390"/>
        <v>2504.37549</v>
      </c>
      <c r="AW461" s="195">
        <f t="shared" si="390"/>
        <v>2628.320967</v>
      </c>
      <c r="AX461" s="195">
        <f t="shared" si="390"/>
        <v>2753.259968</v>
      </c>
      <c r="AY461" s="195">
        <f t="shared" si="390"/>
        <v>2883.458149</v>
      </c>
      <c r="AZ461" s="195">
        <f t="shared" si="390"/>
        <v>3014.845922</v>
      </c>
      <c r="BA461" s="195">
        <f t="shared" si="390"/>
        <v>3151.698362</v>
      </c>
      <c r="BB461" s="195">
        <f t="shared" si="390"/>
        <v>3289.955631</v>
      </c>
      <c r="BC461" s="195">
        <f t="shared" si="390"/>
        <v>3440.295491</v>
      </c>
      <c r="BD461" s="195">
        <f t="shared" si="390"/>
        <v>3592.432024</v>
      </c>
      <c r="BE461" s="195">
        <f t="shared" si="390"/>
        <v>3749.194443</v>
      </c>
      <c r="BF461" s="195">
        <f t="shared" si="390"/>
        <v>3906.488332</v>
      </c>
      <c r="BG461" s="195">
        <f t="shared" si="390"/>
        <v>4068.544045</v>
      </c>
      <c r="BH461" s="195">
        <f t="shared" si="390"/>
        <v>4231.271713</v>
      </c>
      <c r="BI461" s="195">
        <f t="shared" si="390"/>
        <v>4398.906366</v>
      </c>
      <c r="BJ461" s="195">
        <f t="shared" si="390"/>
        <v>4567.362932</v>
      </c>
      <c r="BK461" s="195">
        <f t="shared" si="390"/>
        <v>4740.881377</v>
      </c>
      <c r="BL461" s="195">
        <f t="shared" si="390"/>
        <v>4915.381701</v>
      </c>
      <c r="BM461" s="195">
        <f t="shared" si="390"/>
        <v>5095.10908</v>
      </c>
      <c r="BN461" s="195">
        <f t="shared" si="390"/>
        <v>5275.988874</v>
      </c>
      <c r="BO461" s="9"/>
      <c r="BP461" s="9"/>
      <c r="BQ461" s="9"/>
      <c r="BR461" s="9"/>
      <c r="BS461" s="9"/>
      <c r="BT461" s="9"/>
      <c r="BU461" s="9"/>
      <c r="BV461" s="9"/>
      <c r="BW461" s="9"/>
      <c r="BX461" s="9"/>
      <c r="BY461" s="9"/>
      <c r="BZ461" s="9"/>
      <c r="CA461" s="9"/>
      <c r="CB461" s="9"/>
      <c r="CC461" s="9"/>
      <c r="CD461" s="9"/>
      <c r="CE461" s="9"/>
      <c r="CF461" s="9"/>
      <c r="CG461" s="9"/>
      <c r="CH461" s="9"/>
      <c r="CI461" s="9"/>
      <c r="CJ461" s="9"/>
      <c r="CK461" s="9"/>
      <c r="CL461" s="9"/>
      <c r="CM461" s="9"/>
      <c r="CN461" s="9"/>
      <c r="CO461" s="9"/>
      <c r="CP461" s="9"/>
      <c r="CQ461" s="9"/>
      <c r="CR461" s="9"/>
      <c r="CS461" s="9"/>
      <c r="CT461" s="9"/>
      <c r="CU461" s="9"/>
      <c r="CV461" s="9"/>
      <c r="CW461" s="9"/>
      <c r="CX461" s="9"/>
      <c r="CY461" s="9"/>
      <c r="CZ461" s="9"/>
      <c r="DA461" s="9"/>
      <c r="DB461" s="9"/>
      <c r="DC461" s="9"/>
      <c r="DD461" s="9"/>
      <c r="DE461" s="9"/>
      <c r="DF461" s="9"/>
      <c r="DG461" s="9"/>
      <c r="DH461" s="9"/>
      <c r="DI461" s="9"/>
      <c r="DJ461" s="9"/>
      <c r="DK461" s="9"/>
      <c r="DL461" s="9"/>
      <c r="DM461" s="9"/>
      <c r="DN461" s="9"/>
      <c r="DO461" s="9"/>
      <c r="DP461" s="9"/>
      <c r="DQ461" s="9"/>
      <c r="DR461" s="9"/>
      <c r="DS461" s="9"/>
      <c r="DT461" s="9"/>
      <c r="DU461" s="9"/>
      <c r="DV461" s="9"/>
      <c r="DW461" s="9"/>
      <c r="DX461" s="9"/>
      <c r="DY461" s="9"/>
      <c r="DZ461" s="9"/>
      <c r="EA461" s="9"/>
      <c r="EB461" s="9"/>
      <c r="EC461" s="9"/>
      <c r="ED461" s="9"/>
      <c r="EE461" s="9"/>
      <c r="EF461" s="9"/>
      <c r="EG461" s="9"/>
      <c r="EH461" s="9"/>
      <c r="EI461" s="9"/>
      <c r="EJ461" s="9"/>
      <c r="EK461" s="9"/>
      <c r="EL461" s="9"/>
      <c r="EM461" s="9"/>
      <c r="EN461" s="9"/>
      <c r="EO461" s="9"/>
      <c r="EP461" s="9"/>
      <c r="EQ461" s="9"/>
      <c r="ER461" s="9"/>
      <c r="ES461" s="9"/>
      <c r="ET461" s="9"/>
      <c r="EU461" s="9"/>
      <c r="EV461" s="9"/>
      <c r="EW461" s="9"/>
      <c r="EX461" s="9"/>
      <c r="EY461" s="9"/>
      <c r="EZ461" s="9"/>
      <c r="FA461" s="9"/>
      <c r="FB461" s="9"/>
      <c r="FC461" s="9"/>
      <c r="FD461" s="9"/>
      <c r="FE461" s="9"/>
      <c r="FF461" s="9"/>
    </row>
    <row r="462" ht="14.25" customHeight="1">
      <c r="A462" s="9"/>
      <c r="B462" s="9"/>
      <c r="C462" s="9" t="s">
        <v>337</v>
      </c>
      <c r="D462" s="9"/>
      <c r="E462" s="9"/>
      <c r="F462" s="9"/>
      <c r="G462" s="173">
        <f t="shared" ref="G462:BN462" si="391">+G449+G382+G315+G224+G157+G90</f>
        <v>3750</v>
      </c>
      <c r="H462" s="173">
        <f t="shared" si="391"/>
        <v>12031.25</v>
      </c>
      <c r="I462" s="173">
        <f t="shared" si="391"/>
        <v>20379.94792</v>
      </c>
      <c r="J462" s="173">
        <f t="shared" si="391"/>
        <v>28834.53342</v>
      </c>
      <c r="K462" s="173">
        <f t="shared" si="391"/>
        <v>41748.46953</v>
      </c>
      <c r="L462" s="173">
        <f t="shared" si="391"/>
        <v>54673.36246</v>
      </c>
      <c r="M462" s="173">
        <f t="shared" si="391"/>
        <v>67663.65944</v>
      </c>
      <c r="N462" s="173">
        <f t="shared" si="391"/>
        <v>85089.52943</v>
      </c>
      <c r="O462" s="173">
        <f t="shared" si="391"/>
        <v>102520.0904</v>
      </c>
      <c r="P462" s="173">
        <f t="shared" si="391"/>
        <v>120028.2238</v>
      </c>
      <c r="Q462" s="173">
        <f t="shared" si="391"/>
        <v>142003.582</v>
      </c>
      <c r="R462" s="173">
        <f t="shared" si="391"/>
        <v>164035.9538</v>
      </c>
      <c r="S462" s="173">
        <f t="shared" si="391"/>
        <v>190944.74</v>
      </c>
      <c r="T462" s="173">
        <f t="shared" si="391"/>
        <v>217764.2575</v>
      </c>
      <c r="U462" s="173">
        <f t="shared" si="391"/>
        <v>248883.9387</v>
      </c>
      <c r="V462" s="173">
        <f t="shared" si="391"/>
        <v>279909.4991</v>
      </c>
      <c r="W462" s="173">
        <f t="shared" si="391"/>
        <v>315242.7977</v>
      </c>
      <c r="X462" s="173">
        <f t="shared" si="391"/>
        <v>350502.49</v>
      </c>
      <c r="Y462" s="173">
        <f t="shared" si="391"/>
        <v>390103.9475</v>
      </c>
      <c r="Z462" s="173">
        <f t="shared" si="391"/>
        <v>429679.9745</v>
      </c>
      <c r="AA462" s="173">
        <f t="shared" si="391"/>
        <v>473660.7945</v>
      </c>
      <c r="AB462" s="173">
        <f t="shared" si="391"/>
        <v>517694.8392</v>
      </c>
      <c r="AC462" s="173">
        <f t="shared" si="391"/>
        <v>566228.8133</v>
      </c>
      <c r="AD462" s="173">
        <f t="shared" si="391"/>
        <v>614928.5657</v>
      </c>
      <c r="AE462" s="173">
        <f t="shared" si="391"/>
        <v>669877.8462</v>
      </c>
      <c r="AF462" s="173">
        <f t="shared" si="391"/>
        <v>724395.954</v>
      </c>
      <c r="AG462" s="173">
        <f t="shared" si="391"/>
        <v>782879.785</v>
      </c>
      <c r="AH462" s="173">
        <f t="shared" si="391"/>
        <v>840958.173</v>
      </c>
      <c r="AI462" s="173">
        <f t="shared" si="391"/>
        <v>903034.3339</v>
      </c>
      <c r="AJ462" s="173">
        <f t="shared" si="391"/>
        <v>964743.5694</v>
      </c>
      <c r="AK462" s="173">
        <f t="shared" si="391"/>
        <v>1030495.724</v>
      </c>
      <c r="AL462" s="173">
        <f t="shared" si="391"/>
        <v>1095932.905</v>
      </c>
      <c r="AM462" s="173">
        <f t="shared" si="391"/>
        <v>1165471.947</v>
      </c>
      <c r="AN462" s="173">
        <f t="shared" si="391"/>
        <v>1234762.154</v>
      </c>
      <c r="AO462" s="173">
        <f t="shared" si="391"/>
        <v>1308227.776</v>
      </c>
      <c r="AP462" s="173">
        <f t="shared" si="391"/>
        <v>1381525.761</v>
      </c>
      <c r="AQ462" s="173">
        <f t="shared" si="391"/>
        <v>1464120.133</v>
      </c>
      <c r="AR462" s="173">
        <f t="shared" si="391"/>
        <v>1546288.558</v>
      </c>
      <c r="AS462" s="173">
        <f t="shared" si="391"/>
        <v>1632435.281</v>
      </c>
      <c r="AT462" s="173">
        <f t="shared" si="391"/>
        <v>1718214.263</v>
      </c>
      <c r="AU462" s="173">
        <f t="shared" si="391"/>
        <v>1808034.525</v>
      </c>
      <c r="AV462" s="173">
        <f t="shared" si="391"/>
        <v>1897554.924</v>
      </c>
      <c r="AW462" s="173">
        <f t="shared" si="391"/>
        <v>1991189.5</v>
      </c>
      <c r="AX462" s="173">
        <f t="shared" si="391"/>
        <v>2084602.266</v>
      </c>
      <c r="AY462" s="173">
        <f t="shared" si="391"/>
        <v>2182212.557</v>
      </c>
      <c r="AZ462" s="173">
        <f t="shared" si="391"/>
        <v>2279689.829</v>
      </c>
      <c r="BA462" s="173">
        <f t="shared" si="391"/>
        <v>2381459.019</v>
      </c>
      <c r="BB462" s="173">
        <f t="shared" si="391"/>
        <v>2483195.347</v>
      </c>
      <c r="BC462" s="173">
        <f t="shared" si="391"/>
        <v>2598527.786</v>
      </c>
      <c r="BD462" s="173">
        <f t="shared" si="391"/>
        <v>2713323.658</v>
      </c>
      <c r="BE462" s="173">
        <f t="shared" si="391"/>
        <v>2831979.28</v>
      </c>
      <c r="BF462" s="173">
        <f t="shared" si="391"/>
        <v>2950158.173</v>
      </c>
      <c r="BG462" s="173">
        <f t="shared" si="391"/>
        <v>3072259.445</v>
      </c>
      <c r="BH462" s="173">
        <f t="shared" si="391"/>
        <v>3193949.467</v>
      </c>
      <c r="BI462" s="173">
        <f t="shared" si="391"/>
        <v>3319630.259</v>
      </c>
      <c r="BJ462" s="173">
        <f t="shared" si="391"/>
        <v>3444971.166</v>
      </c>
      <c r="BK462" s="173">
        <f t="shared" si="391"/>
        <v>3574377.251</v>
      </c>
      <c r="BL462" s="173">
        <f t="shared" si="391"/>
        <v>3703520.97</v>
      </c>
      <c r="BM462" s="173">
        <f t="shared" si="391"/>
        <v>3836810.566</v>
      </c>
      <c r="BN462" s="173">
        <f t="shared" si="391"/>
        <v>3969921.75</v>
      </c>
      <c r="BO462" s="9"/>
      <c r="BP462" s="9"/>
      <c r="BQ462" s="9"/>
      <c r="BR462" s="9"/>
      <c r="BS462" s="9"/>
      <c r="BT462" s="9"/>
      <c r="BU462" s="9"/>
      <c r="BV462" s="9"/>
      <c r="BW462" s="9"/>
      <c r="BX462" s="9"/>
      <c r="BY462" s="9"/>
      <c r="BZ462" s="9"/>
      <c r="CA462" s="9"/>
      <c r="CB462" s="9"/>
      <c r="CC462" s="9"/>
      <c r="CD462" s="9"/>
      <c r="CE462" s="9"/>
      <c r="CF462" s="9"/>
      <c r="CG462" s="9"/>
      <c r="CH462" s="9"/>
      <c r="CI462" s="9"/>
      <c r="CJ462" s="9"/>
      <c r="CK462" s="9"/>
      <c r="CL462" s="9"/>
      <c r="CM462" s="9"/>
      <c r="CN462" s="9"/>
      <c r="CO462" s="9"/>
      <c r="CP462" s="9"/>
      <c r="CQ462" s="9"/>
      <c r="CR462" s="9"/>
      <c r="CS462" s="9"/>
      <c r="CT462" s="9"/>
      <c r="CU462" s="9"/>
      <c r="CV462" s="9"/>
      <c r="CW462" s="9"/>
      <c r="CX462" s="9"/>
      <c r="CY462" s="9"/>
      <c r="CZ462" s="9"/>
      <c r="DA462" s="9"/>
      <c r="DB462" s="9"/>
      <c r="DC462" s="9"/>
      <c r="DD462" s="9"/>
      <c r="DE462" s="9"/>
      <c r="DF462" s="9"/>
      <c r="DG462" s="9"/>
      <c r="DH462" s="9"/>
      <c r="DI462" s="9"/>
      <c r="DJ462" s="9"/>
      <c r="DK462" s="9"/>
      <c r="DL462" s="9"/>
      <c r="DM462" s="9"/>
      <c r="DN462" s="9"/>
      <c r="DO462" s="9"/>
      <c r="DP462" s="9"/>
      <c r="DQ462" s="9"/>
      <c r="DR462" s="9"/>
      <c r="DS462" s="9"/>
      <c r="DT462" s="9"/>
      <c r="DU462" s="9"/>
      <c r="DV462" s="9"/>
      <c r="DW462" s="9"/>
      <c r="DX462" s="9"/>
      <c r="DY462" s="9"/>
      <c r="DZ462" s="9"/>
      <c r="EA462" s="9"/>
      <c r="EB462" s="9"/>
      <c r="EC462" s="9"/>
      <c r="ED462" s="9"/>
      <c r="EE462" s="9"/>
      <c r="EF462" s="9"/>
      <c r="EG462" s="9"/>
      <c r="EH462" s="9"/>
      <c r="EI462" s="9"/>
      <c r="EJ462" s="9"/>
      <c r="EK462" s="9"/>
      <c r="EL462" s="9"/>
      <c r="EM462" s="9"/>
      <c r="EN462" s="9"/>
      <c r="EO462" s="9"/>
      <c r="EP462" s="9"/>
      <c r="EQ462" s="9"/>
      <c r="ER462" s="9"/>
      <c r="ES462" s="9"/>
      <c r="ET462" s="9"/>
      <c r="EU462" s="9"/>
      <c r="EV462" s="9"/>
      <c r="EW462" s="9"/>
      <c r="EX462" s="9"/>
      <c r="EY462" s="9"/>
      <c r="EZ462" s="9"/>
      <c r="FA462" s="9"/>
      <c r="FB462" s="9"/>
      <c r="FC462" s="9"/>
      <c r="FD462" s="9"/>
      <c r="FE462" s="9"/>
      <c r="FF462" s="9"/>
    </row>
    <row r="463" ht="14.25" customHeight="1">
      <c r="A463" s="9"/>
      <c r="B463" s="9"/>
      <c r="C463" s="9" t="s">
        <v>242</v>
      </c>
      <c r="D463" s="9"/>
      <c r="E463" s="9"/>
      <c r="F463" s="9"/>
      <c r="G463" s="173">
        <f t="shared" ref="G463:BN463" si="392">+G462*12</f>
        <v>45000</v>
      </c>
      <c r="H463" s="173">
        <f t="shared" si="392"/>
        <v>144375</v>
      </c>
      <c r="I463" s="173">
        <f t="shared" si="392"/>
        <v>244559.375</v>
      </c>
      <c r="J463" s="173">
        <f t="shared" si="392"/>
        <v>346014.401</v>
      </c>
      <c r="K463" s="173">
        <f t="shared" si="392"/>
        <v>500981.6343</v>
      </c>
      <c r="L463" s="173">
        <f t="shared" si="392"/>
        <v>656080.3496</v>
      </c>
      <c r="M463" s="173">
        <f t="shared" si="392"/>
        <v>811963.9133</v>
      </c>
      <c r="N463" s="173">
        <f t="shared" si="392"/>
        <v>1021074.353</v>
      </c>
      <c r="O463" s="173">
        <f t="shared" si="392"/>
        <v>1230241.085</v>
      </c>
      <c r="P463" s="173">
        <f t="shared" si="392"/>
        <v>1440338.686</v>
      </c>
      <c r="Q463" s="173">
        <f t="shared" si="392"/>
        <v>1704042.985</v>
      </c>
      <c r="R463" s="173">
        <f t="shared" si="392"/>
        <v>1968431.445</v>
      </c>
      <c r="S463" s="173">
        <f t="shared" si="392"/>
        <v>2291336.88</v>
      </c>
      <c r="T463" s="173">
        <f t="shared" si="392"/>
        <v>2613171.09</v>
      </c>
      <c r="U463" s="173">
        <f t="shared" si="392"/>
        <v>2986607.264</v>
      </c>
      <c r="V463" s="173">
        <f t="shared" si="392"/>
        <v>3358913.99</v>
      </c>
      <c r="W463" s="173">
        <f t="shared" si="392"/>
        <v>3782913.572</v>
      </c>
      <c r="X463" s="173">
        <f t="shared" si="392"/>
        <v>4206029.88</v>
      </c>
      <c r="Y463" s="173">
        <f t="shared" si="392"/>
        <v>4681247.37</v>
      </c>
      <c r="Z463" s="173">
        <f t="shared" si="392"/>
        <v>5156159.694</v>
      </c>
      <c r="AA463" s="173">
        <f t="shared" si="392"/>
        <v>5683929.534</v>
      </c>
      <c r="AB463" s="173">
        <f t="shared" si="392"/>
        <v>6212338.071</v>
      </c>
      <c r="AC463" s="173">
        <f t="shared" si="392"/>
        <v>6794745.759</v>
      </c>
      <c r="AD463" s="173">
        <f t="shared" si="392"/>
        <v>7379142.789</v>
      </c>
      <c r="AE463" s="173">
        <f t="shared" si="392"/>
        <v>8038534.154</v>
      </c>
      <c r="AF463" s="173">
        <f t="shared" si="392"/>
        <v>8692751.448</v>
      </c>
      <c r="AG463" s="173">
        <f t="shared" si="392"/>
        <v>9394557.42</v>
      </c>
      <c r="AH463" s="173">
        <f t="shared" si="392"/>
        <v>10091498.08</v>
      </c>
      <c r="AI463" s="173">
        <f t="shared" si="392"/>
        <v>10836412.01</v>
      </c>
      <c r="AJ463" s="173">
        <f t="shared" si="392"/>
        <v>11576922.83</v>
      </c>
      <c r="AK463" s="173">
        <f t="shared" si="392"/>
        <v>12365948.69</v>
      </c>
      <c r="AL463" s="173">
        <f t="shared" si="392"/>
        <v>13151194.85</v>
      </c>
      <c r="AM463" s="173">
        <f t="shared" si="392"/>
        <v>13985663.37</v>
      </c>
      <c r="AN463" s="173">
        <f t="shared" si="392"/>
        <v>14817145.85</v>
      </c>
      <c r="AO463" s="173">
        <f t="shared" si="392"/>
        <v>15698733.31</v>
      </c>
      <c r="AP463" s="173">
        <f t="shared" si="392"/>
        <v>16578309.13</v>
      </c>
      <c r="AQ463" s="173">
        <f t="shared" si="392"/>
        <v>17569441.6</v>
      </c>
      <c r="AR463" s="173">
        <f t="shared" si="392"/>
        <v>18555462.7</v>
      </c>
      <c r="AS463" s="173">
        <f t="shared" si="392"/>
        <v>19589223.37</v>
      </c>
      <c r="AT463" s="173">
        <f t="shared" si="392"/>
        <v>20618571.16</v>
      </c>
      <c r="AU463" s="173">
        <f t="shared" si="392"/>
        <v>21696414.31</v>
      </c>
      <c r="AV463" s="173">
        <f t="shared" si="392"/>
        <v>22770659.09</v>
      </c>
      <c r="AW463" s="173">
        <f t="shared" si="392"/>
        <v>23894274.01</v>
      </c>
      <c r="AX463" s="173">
        <f t="shared" si="392"/>
        <v>25015227.19</v>
      </c>
      <c r="AY463" s="173">
        <f t="shared" si="392"/>
        <v>26186550.68</v>
      </c>
      <c r="AZ463" s="173">
        <f t="shared" si="392"/>
        <v>27356277.95</v>
      </c>
      <c r="BA463" s="173">
        <f t="shared" si="392"/>
        <v>28577508.23</v>
      </c>
      <c r="BB463" s="173">
        <f t="shared" si="392"/>
        <v>29798344.17</v>
      </c>
      <c r="BC463" s="173">
        <f t="shared" si="392"/>
        <v>31182333.43</v>
      </c>
      <c r="BD463" s="173">
        <f t="shared" si="392"/>
        <v>32559883.89</v>
      </c>
      <c r="BE463" s="173">
        <f t="shared" si="392"/>
        <v>33983751.36</v>
      </c>
      <c r="BF463" s="173">
        <f t="shared" si="392"/>
        <v>35401898.08</v>
      </c>
      <c r="BG463" s="173">
        <f t="shared" si="392"/>
        <v>36867113.34</v>
      </c>
      <c r="BH463" s="173">
        <f t="shared" si="392"/>
        <v>38327393.6</v>
      </c>
      <c r="BI463" s="173">
        <f t="shared" si="392"/>
        <v>39835563.1</v>
      </c>
      <c r="BJ463" s="173">
        <f t="shared" si="392"/>
        <v>41339654</v>
      </c>
      <c r="BK463" s="173">
        <f t="shared" si="392"/>
        <v>42892527.02</v>
      </c>
      <c r="BL463" s="173">
        <f t="shared" si="392"/>
        <v>44442251.64</v>
      </c>
      <c r="BM463" s="173">
        <f t="shared" si="392"/>
        <v>46041726.79</v>
      </c>
      <c r="BN463" s="173">
        <f t="shared" si="392"/>
        <v>47639060.99</v>
      </c>
      <c r="BO463" s="9"/>
      <c r="BP463" s="9"/>
      <c r="BQ463" s="9"/>
      <c r="BR463" s="9"/>
      <c r="BS463" s="9"/>
      <c r="BT463" s="9"/>
      <c r="BU463" s="9"/>
      <c r="BV463" s="9"/>
      <c r="BW463" s="9"/>
      <c r="BX463" s="9"/>
      <c r="BY463" s="9"/>
      <c r="BZ463" s="9"/>
      <c r="CA463" s="9"/>
      <c r="CB463" s="9"/>
      <c r="CC463" s="9"/>
      <c r="CD463" s="9"/>
      <c r="CE463" s="9"/>
      <c r="CF463" s="9"/>
      <c r="CG463" s="9"/>
      <c r="CH463" s="9"/>
      <c r="CI463" s="9"/>
      <c r="CJ463" s="9"/>
      <c r="CK463" s="9"/>
      <c r="CL463" s="9"/>
      <c r="CM463" s="9"/>
      <c r="CN463" s="9"/>
      <c r="CO463" s="9"/>
      <c r="CP463" s="9"/>
      <c r="CQ463" s="9"/>
      <c r="CR463" s="9"/>
      <c r="CS463" s="9"/>
      <c r="CT463" s="9"/>
      <c r="CU463" s="9"/>
      <c r="CV463" s="9"/>
      <c r="CW463" s="9"/>
      <c r="CX463" s="9"/>
      <c r="CY463" s="9"/>
      <c r="CZ463" s="9"/>
      <c r="DA463" s="9"/>
      <c r="DB463" s="9"/>
      <c r="DC463" s="9"/>
      <c r="DD463" s="9"/>
      <c r="DE463" s="9"/>
      <c r="DF463" s="9"/>
      <c r="DG463" s="9"/>
      <c r="DH463" s="9"/>
      <c r="DI463" s="9"/>
      <c r="DJ463" s="9"/>
      <c r="DK463" s="9"/>
      <c r="DL463" s="9"/>
      <c r="DM463" s="9"/>
      <c r="DN463" s="9"/>
      <c r="DO463" s="9"/>
      <c r="DP463" s="9"/>
      <c r="DQ463" s="9"/>
      <c r="DR463" s="9"/>
      <c r="DS463" s="9"/>
      <c r="DT463" s="9"/>
      <c r="DU463" s="9"/>
      <c r="DV463" s="9"/>
      <c r="DW463" s="9"/>
      <c r="DX463" s="9"/>
      <c r="DY463" s="9"/>
      <c r="DZ463" s="9"/>
      <c r="EA463" s="9"/>
      <c r="EB463" s="9"/>
      <c r="EC463" s="9"/>
      <c r="ED463" s="9"/>
      <c r="EE463" s="9"/>
      <c r="EF463" s="9"/>
      <c r="EG463" s="9"/>
      <c r="EH463" s="9"/>
      <c r="EI463" s="9"/>
      <c r="EJ463" s="9"/>
      <c r="EK463" s="9"/>
      <c r="EL463" s="9"/>
      <c r="EM463" s="9"/>
      <c r="EN463" s="9"/>
      <c r="EO463" s="9"/>
      <c r="EP463" s="9"/>
      <c r="EQ463" s="9"/>
      <c r="ER463" s="9"/>
      <c r="ES463" s="9"/>
      <c r="ET463" s="9"/>
      <c r="EU463" s="9"/>
      <c r="EV463" s="9"/>
      <c r="EW463" s="9"/>
      <c r="EX463" s="9"/>
      <c r="EY463" s="9"/>
      <c r="EZ463" s="9"/>
      <c r="FA463" s="9"/>
      <c r="FB463" s="9"/>
      <c r="FC463" s="9"/>
      <c r="FD463" s="9"/>
      <c r="FE463" s="9"/>
      <c r="FF463" s="9"/>
    </row>
    <row r="464" ht="14.25" customHeight="1"/>
    <row r="465" ht="14.25" customHeight="1">
      <c r="C465" s="13" t="s">
        <v>129</v>
      </c>
    </row>
    <row r="466" ht="14.25" customHeight="1">
      <c r="D466" s="13" t="s">
        <v>338</v>
      </c>
      <c r="G466" s="169">
        <f>+SUMIF('Non-Sales Compensation'!$I$4:$BP$4,Model!G$5,'Non-Sales Compensation'!$I55:$BP55)</f>
        <v>20833.33333</v>
      </c>
      <c r="H466" s="169">
        <f>+SUMIF('Non-Sales Compensation'!$I$4:$BP$4,Model!H$5,'Non-Sales Compensation'!$I55:$BP55)</f>
        <v>20833.33333</v>
      </c>
      <c r="I466" s="169">
        <f>+SUMIF('Non-Sales Compensation'!$I$4:$BP$4,Model!I$5,'Non-Sales Compensation'!$I55:$BP55)</f>
        <v>31250</v>
      </c>
      <c r="J466" s="169">
        <f>+SUMIF('Non-Sales Compensation'!$I$4:$BP$4,Model!J$5,'Non-Sales Compensation'!$I55:$BP55)</f>
        <v>41666.66667</v>
      </c>
      <c r="K466" s="169">
        <f>+SUMIF('Non-Sales Compensation'!$I$4:$BP$4,Model!K$5,'Non-Sales Compensation'!$I55:$BP55)</f>
        <v>41666.66667</v>
      </c>
      <c r="L466" s="169">
        <f>+SUMIF('Non-Sales Compensation'!$I$4:$BP$4,Model!L$5,'Non-Sales Compensation'!$I55:$BP55)</f>
        <v>52083.33333</v>
      </c>
      <c r="M466" s="169">
        <f>+SUMIF('Non-Sales Compensation'!$I$4:$BP$4,Model!M$5,'Non-Sales Compensation'!$I55:$BP55)</f>
        <v>52083.33333</v>
      </c>
      <c r="N466" s="169">
        <f>+SUMIF('Non-Sales Compensation'!$I$4:$BP$4,Model!N$5,'Non-Sales Compensation'!$I55:$BP55)</f>
        <v>52083.33333</v>
      </c>
      <c r="O466" s="169">
        <f>+SUMIF('Non-Sales Compensation'!$I$4:$BP$4,Model!O$5,'Non-Sales Compensation'!$I55:$BP55)</f>
        <v>62500</v>
      </c>
      <c r="P466" s="169">
        <f>+SUMIF('Non-Sales Compensation'!$I$4:$BP$4,Model!P$5,'Non-Sales Compensation'!$I55:$BP55)</f>
        <v>62500</v>
      </c>
      <c r="Q466" s="169">
        <f>+SUMIF('Non-Sales Compensation'!$I$4:$BP$4,Model!Q$5,'Non-Sales Compensation'!$I55:$BP55)</f>
        <v>62500</v>
      </c>
      <c r="R466" s="169">
        <f>+SUMIF('Non-Sales Compensation'!$I$4:$BP$4,Model!R$5,'Non-Sales Compensation'!$I55:$BP55)</f>
        <v>62500</v>
      </c>
      <c r="S466" s="169">
        <f>+SUMIF('Non-Sales Compensation'!$I$4:$BP$4,Model!S$5,'Non-Sales Compensation'!$I55:$BP55)</f>
        <v>71614.58333</v>
      </c>
      <c r="T466" s="169">
        <f>+SUMIF('Non-Sales Compensation'!$I$4:$BP$4,Model!T$5,'Non-Sales Compensation'!$I55:$BP55)</f>
        <v>71614.58333</v>
      </c>
      <c r="U466" s="169">
        <f>+SUMIF('Non-Sales Compensation'!$I$4:$BP$4,Model!U$5,'Non-Sales Compensation'!$I55:$BP55)</f>
        <v>74479.16667</v>
      </c>
      <c r="V466" s="169">
        <f>+SUMIF('Non-Sales Compensation'!$I$4:$BP$4,Model!V$5,'Non-Sales Compensation'!$I55:$BP55)</f>
        <v>77343.75</v>
      </c>
      <c r="W466" s="169">
        <f>+SUMIF('Non-Sales Compensation'!$I$4:$BP$4,Model!W$5,'Non-Sales Compensation'!$I55:$BP55)</f>
        <v>77343.75</v>
      </c>
      <c r="X466" s="169">
        <f>+SUMIF('Non-Sales Compensation'!$I$4:$BP$4,Model!X$5,'Non-Sales Compensation'!$I55:$BP55)</f>
        <v>80208.33333</v>
      </c>
      <c r="Y466" s="169">
        <f>+SUMIF('Non-Sales Compensation'!$I$4:$BP$4,Model!Y$5,'Non-Sales Compensation'!$I55:$BP55)</f>
        <v>80208.33333</v>
      </c>
      <c r="Z466" s="169">
        <f>+SUMIF('Non-Sales Compensation'!$I$4:$BP$4,Model!Z$5,'Non-Sales Compensation'!$I55:$BP55)</f>
        <v>80208.33333</v>
      </c>
      <c r="AA466" s="169">
        <f>+SUMIF('Non-Sales Compensation'!$I$4:$BP$4,Model!AA$5,'Non-Sales Compensation'!$I55:$BP55)</f>
        <v>83072.91667</v>
      </c>
      <c r="AB466" s="169">
        <f>+SUMIF('Non-Sales Compensation'!$I$4:$BP$4,Model!AB$5,'Non-Sales Compensation'!$I55:$BP55)</f>
        <v>83072.91667</v>
      </c>
      <c r="AC466" s="169">
        <f>+SUMIF('Non-Sales Compensation'!$I$4:$BP$4,Model!AC$5,'Non-Sales Compensation'!$I55:$BP55)</f>
        <v>83072.91667</v>
      </c>
      <c r="AD466" s="169">
        <f>+SUMIF('Non-Sales Compensation'!$I$4:$BP$4,Model!AD$5,'Non-Sales Compensation'!$I55:$BP55)</f>
        <v>83072.91667</v>
      </c>
      <c r="AE466" s="169">
        <f>+SUMIF('Non-Sales Compensation'!$I$4:$BP$4,Model!AE$5,'Non-Sales Compensation'!$I55:$BP55)</f>
        <v>90625</v>
      </c>
      <c r="AF466" s="169">
        <f>+SUMIF('Non-Sales Compensation'!$I$4:$BP$4,Model!AF$5,'Non-Sales Compensation'!$I55:$BP55)</f>
        <v>90625</v>
      </c>
      <c r="AG466" s="169">
        <f>+SUMIF('Non-Sales Compensation'!$I$4:$BP$4,Model!AG$5,'Non-Sales Compensation'!$I55:$BP55)</f>
        <v>90625</v>
      </c>
      <c r="AH466" s="169">
        <f>+SUMIF('Non-Sales Compensation'!$I$4:$BP$4,Model!AH$5,'Non-Sales Compensation'!$I55:$BP55)</f>
        <v>90625</v>
      </c>
      <c r="AI466" s="169">
        <f>+SUMIF('Non-Sales Compensation'!$I$4:$BP$4,Model!AI$5,'Non-Sales Compensation'!$I55:$BP55)</f>
        <v>90625</v>
      </c>
      <c r="AJ466" s="169">
        <f>+SUMIF('Non-Sales Compensation'!$I$4:$BP$4,Model!AJ$5,'Non-Sales Compensation'!$I55:$BP55)</f>
        <v>90625</v>
      </c>
      <c r="AK466" s="169">
        <f>+SUMIF('Non-Sales Compensation'!$I$4:$BP$4,Model!AK$5,'Non-Sales Compensation'!$I55:$BP55)</f>
        <v>90625</v>
      </c>
      <c r="AL466" s="169">
        <f>+SUMIF('Non-Sales Compensation'!$I$4:$BP$4,Model!AL$5,'Non-Sales Compensation'!$I55:$BP55)</f>
        <v>90625</v>
      </c>
      <c r="AM466" s="169">
        <f>+SUMIF('Non-Sales Compensation'!$I$4:$BP$4,Model!AM$5,'Non-Sales Compensation'!$I55:$BP55)</f>
        <v>90625</v>
      </c>
      <c r="AN466" s="169">
        <f>+SUMIF('Non-Sales Compensation'!$I$4:$BP$4,Model!AN$5,'Non-Sales Compensation'!$I55:$BP55)</f>
        <v>90625</v>
      </c>
      <c r="AO466" s="169">
        <f>+SUMIF('Non-Sales Compensation'!$I$4:$BP$4,Model!AO$5,'Non-Sales Compensation'!$I55:$BP55)</f>
        <v>90625</v>
      </c>
      <c r="AP466" s="169">
        <f>+SUMIF('Non-Sales Compensation'!$I$4:$BP$4,Model!AP$5,'Non-Sales Compensation'!$I55:$BP55)</f>
        <v>90625</v>
      </c>
      <c r="AQ466" s="169">
        <f>+SUMIF('Non-Sales Compensation'!$I$4:$BP$4,Model!AQ$5,'Non-Sales Compensation'!$I55:$BP55)</f>
        <v>125260.4167</v>
      </c>
      <c r="AR466" s="169">
        <f>+SUMIF('Non-Sales Compensation'!$I$4:$BP$4,Model!AR$5,'Non-Sales Compensation'!$I55:$BP55)</f>
        <v>125260.4167</v>
      </c>
      <c r="AS466" s="169">
        <f>+SUMIF('Non-Sales Compensation'!$I$4:$BP$4,Model!AS$5,'Non-Sales Compensation'!$I55:$BP55)</f>
        <v>125260.4167</v>
      </c>
      <c r="AT466" s="169">
        <f>+SUMIF('Non-Sales Compensation'!$I$4:$BP$4,Model!AT$5,'Non-Sales Compensation'!$I55:$BP55)</f>
        <v>125260.4167</v>
      </c>
      <c r="AU466" s="169">
        <f>+SUMIF('Non-Sales Compensation'!$I$4:$BP$4,Model!AU$5,'Non-Sales Compensation'!$I55:$BP55)</f>
        <v>125260.4167</v>
      </c>
      <c r="AV466" s="169">
        <f>+SUMIF('Non-Sales Compensation'!$I$4:$BP$4,Model!AV$5,'Non-Sales Compensation'!$I55:$BP55)</f>
        <v>125260.4167</v>
      </c>
      <c r="AW466" s="169">
        <f>+SUMIF('Non-Sales Compensation'!$I$4:$BP$4,Model!AW$5,'Non-Sales Compensation'!$I55:$BP55)</f>
        <v>125260.4167</v>
      </c>
      <c r="AX466" s="169">
        <f>+SUMIF('Non-Sales Compensation'!$I$4:$BP$4,Model!AX$5,'Non-Sales Compensation'!$I55:$BP55)</f>
        <v>125260.4167</v>
      </c>
      <c r="AY466" s="169">
        <f>+SUMIF('Non-Sales Compensation'!$I$4:$BP$4,Model!AY$5,'Non-Sales Compensation'!$I55:$BP55)</f>
        <v>125260.4167</v>
      </c>
      <c r="AZ466" s="169">
        <f>+SUMIF('Non-Sales Compensation'!$I$4:$BP$4,Model!AZ$5,'Non-Sales Compensation'!$I55:$BP55)</f>
        <v>125260.4167</v>
      </c>
      <c r="BA466" s="169">
        <f>+SUMIF('Non-Sales Compensation'!$I$4:$BP$4,Model!BA$5,'Non-Sales Compensation'!$I55:$BP55)</f>
        <v>125260.4167</v>
      </c>
      <c r="BB466" s="169">
        <f>+SUMIF('Non-Sales Compensation'!$I$4:$BP$4,Model!BB$5,'Non-Sales Compensation'!$I55:$BP55)</f>
        <v>125260.4167</v>
      </c>
      <c r="BC466" s="169">
        <f>+SUMIF('Non-Sales Compensation'!$I$4:$BP$4,Model!BC$5,'Non-Sales Compensation'!$I55:$BP55)</f>
        <v>134895.8333</v>
      </c>
      <c r="BD466" s="169">
        <f>+SUMIF('Non-Sales Compensation'!$I$4:$BP$4,Model!BD$5,'Non-Sales Compensation'!$I55:$BP55)</f>
        <v>134895.8333</v>
      </c>
      <c r="BE466" s="169">
        <f>+SUMIF('Non-Sales Compensation'!$I$4:$BP$4,Model!BE$5,'Non-Sales Compensation'!$I55:$BP55)</f>
        <v>134895.8333</v>
      </c>
      <c r="BF466" s="169">
        <f>+SUMIF('Non-Sales Compensation'!$I$4:$BP$4,Model!BF$5,'Non-Sales Compensation'!$I55:$BP55)</f>
        <v>134895.8333</v>
      </c>
      <c r="BG466" s="169">
        <f>+SUMIF('Non-Sales Compensation'!$I$4:$BP$4,Model!BG$5,'Non-Sales Compensation'!$I55:$BP55)</f>
        <v>134895.8333</v>
      </c>
      <c r="BH466" s="169">
        <f>+SUMIF('Non-Sales Compensation'!$I$4:$BP$4,Model!BH$5,'Non-Sales Compensation'!$I55:$BP55)</f>
        <v>134895.8333</v>
      </c>
      <c r="BI466" s="169">
        <f>+SUMIF('Non-Sales Compensation'!$I$4:$BP$4,Model!BI$5,'Non-Sales Compensation'!$I55:$BP55)</f>
        <v>134895.8333</v>
      </c>
      <c r="BJ466" s="169">
        <f>+SUMIF('Non-Sales Compensation'!$I$4:$BP$4,Model!BJ$5,'Non-Sales Compensation'!$I55:$BP55)</f>
        <v>134895.8333</v>
      </c>
      <c r="BK466" s="169">
        <f>+SUMIF('Non-Sales Compensation'!$I$4:$BP$4,Model!BK$5,'Non-Sales Compensation'!$I55:$BP55)</f>
        <v>134895.8333</v>
      </c>
      <c r="BL466" s="169">
        <f>+SUMIF('Non-Sales Compensation'!$I$4:$BP$4,Model!BL$5,'Non-Sales Compensation'!$I55:$BP55)</f>
        <v>134895.8333</v>
      </c>
      <c r="BM466" s="169">
        <f>+SUMIF('Non-Sales Compensation'!$I$4:$BP$4,Model!BM$5,'Non-Sales Compensation'!$I55:$BP55)</f>
        <v>134895.8333</v>
      </c>
      <c r="BN466" s="169">
        <f>+SUMIF('Non-Sales Compensation'!$I$4:$BP$4,Model!BN$5,'Non-Sales Compensation'!$I55:$BP55)</f>
        <v>134895.8333</v>
      </c>
    </row>
    <row r="467" ht="14.25" customHeight="1">
      <c r="D467" s="13" t="s">
        <v>339</v>
      </c>
      <c r="G467" s="170">
        <f>+SUMIF('Non-Sales Compensation'!$I$4:$BP$4,Model!G$5,'Non-Sales Compensation'!$I56:$BP56)</f>
        <v>0</v>
      </c>
      <c r="H467" s="170">
        <f>+SUMIF('Non-Sales Compensation'!$I$4:$BP$4,Model!H$5,'Non-Sales Compensation'!$I56:$BP56)</f>
        <v>0</v>
      </c>
      <c r="I467" s="170">
        <f>+SUMIF('Non-Sales Compensation'!$I$4:$BP$4,Model!I$5,'Non-Sales Compensation'!$I56:$BP56)</f>
        <v>0</v>
      </c>
      <c r="J467" s="170">
        <f>+SUMIF('Non-Sales Compensation'!$I$4:$BP$4,Model!J$5,'Non-Sales Compensation'!$I56:$BP56)</f>
        <v>0</v>
      </c>
      <c r="K467" s="170">
        <f>+SUMIF('Non-Sales Compensation'!$I$4:$BP$4,Model!K$5,'Non-Sales Compensation'!$I56:$BP56)</f>
        <v>0</v>
      </c>
      <c r="L467" s="170">
        <f>+SUMIF('Non-Sales Compensation'!$I$4:$BP$4,Model!L$5,'Non-Sales Compensation'!$I56:$BP56)</f>
        <v>0</v>
      </c>
      <c r="M467" s="170">
        <f>+SUMIF('Non-Sales Compensation'!$I$4:$BP$4,Model!M$5,'Non-Sales Compensation'!$I56:$BP56)</f>
        <v>7916.666667</v>
      </c>
      <c r="N467" s="170">
        <f>+SUMIF('Non-Sales Compensation'!$I$4:$BP$4,Model!N$5,'Non-Sales Compensation'!$I56:$BP56)</f>
        <v>7916.666667</v>
      </c>
      <c r="O467" s="170">
        <f>+SUMIF('Non-Sales Compensation'!$I$4:$BP$4,Model!O$5,'Non-Sales Compensation'!$I56:$BP56)</f>
        <v>15000</v>
      </c>
      <c r="P467" s="170">
        <f>+SUMIF('Non-Sales Compensation'!$I$4:$BP$4,Model!P$5,'Non-Sales Compensation'!$I56:$BP56)</f>
        <v>15000</v>
      </c>
      <c r="Q467" s="170">
        <f>+SUMIF('Non-Sales Compensation'!$I$4:$BP$4,Model!Q$5,'Non-Sales Compensation'!$I56:$BP56)</f>
        <v>15000</v>
      </c>
      <c r="R467" s="170">
        <f>+SUMIF('Non-Sales Compensation'!$I$4:$BP$4,Model!R$5,'Non-Sales Compensation'!$I56:$BP56)</f>
        <v>15000</v>
      </c>
      <c r="S467" s="170">
        <f>+SUMIF('Non-Sales Compensation'!$I$4:$BP$4,Model!S$5,'Non-Sales Compensation'!$I56:$BP56)</f>
        <v>21083.33333</v>
      </c>
      <c r="T467" s="170">
        <f>+SUMIF('Non-Sales Compensation'!$I$4:$BP$4,Model!T$5,'Non-Sales Compensation'!$I56:$BP56)</f>
        <v>21083.33333</v>
      </c>
      <c r="U467" s="170">
        <f>+SUMIF('Non-Sales Compensation'!$I$4:$BP$4,Model!U$5,'Non-Sales Compensation'!$I56:$BP56)</f>
        <v>21083.33333</v>
      </c>
      <c r="V467" s="170">
        <f>+SUMIF('Non-Sales Compensation'!$I$4:$BP$4,Model!V$5,'Non-Sales Compensation'!$I56:$BP56)</f>
        <v>21083.33333</v>
      </c>
      <c r="W467" s="170">
        <f>+SUMIF('Non-Sales Compensation'!$I$4:$BP$4,Model!W$5,'Non-Sales Compensation'!$I56:$BP56)</f>
        <v>21083.33333</v>
      </c>
      <c r="X467" s="170">
        <f>+SUMIF('Non-Sales Compensation'!$I$4:$BP$4,Model!X$5,'Non-Sales Compensation'!$I56:$BP56)</f>
        <v>27500</v>
      </c>
      <c r="Y467" s="170">
        <f>+SUMIF('Non-Sales Compensation'!$I$4:$BP$4,Model!Y$5,'Non-Sales Compensation'!$I56:$BP56)</f>
        <v>27500</v>
      </c>
      <c r="Z467" s="170">
        <f>+SUMIF('Non-Sales Compensation'!$I$4:$BP$4,Model!Z$5,'Non-Sales Compensation'!$I56:$BP56)</f>
        <v>27500</v>
      </c>
      <c r="AA467" s="170">
        <f>+SUMIF('Non-Sales Compensation'!$I$4:$BP$4,Model!AA$5,'Non-Sales Compensation'!$I56:$BP56)</f>
        <v>27500</v>
      </c>
      <c r="AB467" s="170">
        <f>+SUMIF('Non-Sales Compensation'!$I$4:$BP$4,Model!AB$5,'Non-Sales Compensation'!$I56:$BP56)</f>
        <v>27500</v>
      </c>
      <c r="AC467" s="170">
        <f>+SUMIF('Non-Sales Compensation'!$I$4:$BP$4,Model!AC$5,'Non-Sales Compensation'!$I56:$BP56)</f>
        <v>27500</v>
      </c>
      <c r="AD467" s="170">
        <f>+SUMIF('Non-Sales Compensation'!$I$4:$BP$4,Model!AD$5,'Non-Sales Compensation'!$I56:$BP56)</f>
        <v>27500</v>
      </c>
      <c r="AE467" s="170">
        <f>+SUMIF('Non-Sales Compensation'!$I$4:$BP$4,Model!AE$5,'Non-Sales Compensation'!$I56:$BP56)</f>
        <v>30000</v>
      </c>
      <c r="AF467" s="170">
        <f>+SUMIF('Non-Sales Compensation'!$I$4:$BP$4,Model!AF$5,'Non-Sales Compensation'!$I56:$BP56)</f>
        <v>30000</v>
      </c>
      <c r="AG467" s="170">
        <f>+SUMIF('Non-Sales Compensation'!$I$4:$BP$4,Model!AG$5,'Non-Sales Compensation'!$I56:$BP56)</f>
        <v>30000</v>
      </c>
      <c r="AH467" s="170">
        <f>+SUMIF('Non-Sales Compensation'!$I$4:$BP$4,Model!AH$5,'Non-Sales Compensation'!$I56:$BP56)</f>
        <v>30000</v>
      </c>
      <c r="AI467" s="170">
        <f>+SUMIF('Non-Sales Compensation'!$I$4:$BP$4,Model!AI$5,'Non-Sales Compensation'!$I56:$BP56)</f>
        <v>30000</v>
      </c>
      <c r="AJ467" s="170">
        <f>+SUMIF('Non-Sales Compensation'!$I$4:$BP$4,Model!AJ$5,'Non-Sales Compensation'!$I56:$BP56)</f>
        <v>37500</v>
      </c>
      <c r="AK467" s="170">
        <f>+SUMIF('Non-Sales Compensation'!$I$4:$BP$4,Model!AK$5,'Non-Sales Compensation'!$I56:$BP56)</f>
        <v>37500</v>
      </c>
      <c r="AL467" s="170">
        <f>+SUMIF('Non-Sales Compensation'!$I$4:$BP$4,Model!AL$5,'Non-Sales Compensation'!$I56:$BP56)</f>
        <v>37500</v>
      </c>
      <c r="AM467" s="170">
        <f>+SUMIF('Non-Sales Compensation'!$I$4:$BP$4,Model!AM$5,'Non-Sales Compensation'!$I56:$BP56)</f>
        <v>43500</v>
      </c>
      <c r="AN467" s="170">
        <f>+SUMIF('Non-Sales Compensation'!$I$4:$BP$4,Model!AN$5,'Non-Sales Compensation'!$I56:$BP56)</f>
        <v>43500</v>
      </c>
      <c r="AO467" s="170">
        <f>+SUMIF('Non-Sales Compensation'!$I$4:$BP$4,Model!AO$5,'Non-Sales Compensation'!$I56:$BP56)</f>
        <v>43500</v>
      </c>
      <c r="AP467" s="170">
        <f>+SUMIF('Non-Sales Compensation'!$I$4:$BP$4,Model!AP$5,'Non-Sales Compensation'!$I56:$BP56)</f>
        <v>43500</v>
      </c>
      <c r="AQ467" s="170">
        <f>+SUMIF('Non-Sales Compensation'!$I$4:$BP$4,Model!AQ$5,'Non-Sales Compensation'!$I56:$BP56)</f>
        <v>47125</v>
      </c>
      <c r="AR467" s="170">
        <f>+SUMIF('Non-Sales Compensation'!$I$4:$BP$4,Model!AR$5,'Non-Sales Compensation'!$I56:$BP56)</f>
        <v>47125</v>
      </c>
      <c r="AS467" s="170">
        <f>+SUMIF('Non-Sales Compensation'!$I$4:$BP$4,Model!AS$5,'Non-Sales Compensation'!$I56:$BP56)</f>
        <v>47125</v>
      </c>
      <c r="AT467" s="170">
        <f>+SUMIF('Non-Sales Compensation'!$I$4:$BP$4,Model!AT$5,'Non-Sales Compensation'!$I56:$BP56)</f>
        <v>47125</v>
      </c>
      <c r="AU467" s="170">
        <f>+SUMIF('Non-Sales Compensation'!$I$4:$BP$4,Model!AU$5,'Non-Sales Compensation'!$I56:$BP56)</f>
        <v>47125</v>
      </c>
      <c r="AV467" s="170">
        <f>+SUMIF('Non-Sales Compensation'!$I$4:$BP$4,Model!AV$5,'Non-Sales Compensation'!$I56:$BP56)</f>
        <v>47125</v>
      </c>
      <c r="AW467" s="170">
        <f>+SUMIF('Non-Sales Compensation'!$I$4:$BP$4,Model!AW$5,'Non-Sales Compensation'!$I56:$BP56)</f>
        <v>47125</v>
      </c>
      <c r="AX467" s="170">
        <f>+SUMIF('Non-Sales Compensation'!$I$4:$BP$4,Model!AX$5,'Non-Sales Compensation'!$I56:$BP56)</f>
        <v>47125</v>
      </c>
      <c r="AY467" s="170">
        <f>+SUMIF('Non-Sales Compensation'!$I$4:$BP$4,Model!AY$5,'Non-Sales Compensation'!$I56:$BP56)</f>
        <v>47125</v>
      </c>
      <c r="AZ467" s="170">
        <f>+SUMIF('Non-Sales Compensation'!$I$4:$BP$4,Model!AZ$5,'Non-Sales Compensation'!$I56:$BP56)</f>
        <v>47125</v>
      </c>
      <c r="BA467" s="170">
        <f>+SUMIF('Non-Sales Compensation'!$I$4:$BP$4,Model!BA$5,'Non-Sales Compensation'!$I56:$BP56)</f>
        <v>47125</v>
      </c>
      <c r="BB467" s="170">
        <f>+SUMIF('Non-Sales Compensation'!$I$4:$BP$4,Model!BB$5,'Non-Sales Compensation'!$I56:$BP56)</f>
        <v>47125</v>
      </c>
      <c r="BC467" s="170">
        <f>+SUMIF('Non-Sales Compensation'!$I$4:$BP$4,Model!BC$5,'Non-Sales Compensation'!$I56:$BP56)</f>
        <v>50750</v>
      </c>
      <c r="BD467" s="170">
        <f>+SUMIF('Non-Sales Compensation'!$I$4:$BP$4,Model!BD$5,'Non-Sales Compensation'!$I56:$BP56)</f>
        <v>50750</v>
      </c>
      <c r="BE467" s="170">
        <f>+SUMIF('Non-Sales Compensation'!$I$4:$BP$4,Model!BE$5,'Non-Sales Compensation'!$I56:$BP56)</f>
        <v>50750</v>
      </c>
      <c r="BF467" s="170">
        <f>+SUMIF('Non-Sales Compensation'!$I$4:$BP$4,Model!BF$5,'Non-Sales Compensation'!$I56:$BP56)</f>
        <v>50750</v>
      </c>
      <c r="BG467" s="170">
        <f>+SUMIF('Non-Sales Compensation'!$I$4:$BP$4,Model!BG$5,'Non-Sales Compensation'!$I56:$BP56)</f>
        <v>50750</v>
      </c>
      <c r="BH467" s="170">
        <f>+SUMIF('Non-Sales Compensation'!$I$4:$BP$4,Model!BH$5,'Non-Sales Compensation'!$I56:$BP56)</f>
        <v>50750</v>
      </c>
      <c r="BI467" s="170">
        <f>+SUMIF('Non-Sales Compensation'!$I$4:$BP$4,Model!BI$5,'Non-Sales Compensation'!$I56:$BP56)</f>
        <v>50750</v>
      </c>
      <c r="BJ467" s="170">
        <f>+SUMIF('Non-Sales Compensation'!$I$4:$BP$4,Model!BJ$5,'Non-Sales Compensation'!$I56:$BP56)</f>
        <v>50750</v>
      </c>
      <c r="BK467" s="170">
        <f>+SUMIF('Non-Sales Compensation'!$I$4:$BP$4,Model!BK$5,'Non-Sales Compensation'!$I56:$BP56)</f>
        <v>50750</v>
      </c>
      <c r="BL467" s="170">
        <f>+SUMIF('Non-Sales Compensation'!$I$4:$BP$4,Model!BL$5,'Non-Sales Compensation'!$I56:$BP56)</f>
        <v>50750</v>
      </c>
      <c r="BM467" s="170">
        <f>+SUMIF('Non-Sales Compensation'!$I$4:$BP$4,Model!BM$5,'Non-Sales Compensation'!$I56:$BP56)</f>
        <v>50750</v>
      </c>
      <c r="BN467" s="170">
        <f>+SUMIF('Non-Sales Compensation'!$I$4:$BP$4,Model!BN$5,'Non-Sales Compensation'!$I56:$BP56)</f>
        <v>50750</v>
      </c>
    </row>
    <row r="468" ht="14.25" customHeight="1">
      <c r="D468" s="13" t="s">
        <v>340</v>
      </c>
      <c r="G468" s="170">
        <f>+SUMIF('Non-Sales Compensation'!$I$4:$BP$4,Model!G$5,'Non-Sales Compensation'!$I57:$BP57)</f>
        <v>0</v>
      </c>
      <c r="H468" s="170">
        <f>+SUMIF('Non-Sales Compensation'!$I$4:$BP$4,Model!H$5,'Non-Sales Compensation'!$I57:$BP57)</f>
        <v>0</v>
      </c>
      <c r="I468" s="170">
        <f>+SUMIF('Non-Sales Compensation'!$I$4:$BP$4,Model!I$5,'Non-Sales Compensation'!$I57:$BP57)</f>
        <v>0</v>
      </c>
      <c r="J468" s="170">
        <f>+SUMIF('Non-Sales Compensation'!$I$4:$BP$4,Model!J$5,'Non-Sales Compensation'!$I57:$BP57)</f>
        <v>0</v>
      </c>
      <c r="K468" s="170">
        <f>+SUMIF('Non-Sales Compensation'!$I$4:$BP$4,Model!K$5,'Non-Sales Compensation'!$I57:$BP57)</f>
        <v>0</v>
      </c>
      <c r="L468" s="170">
        <f>+SUMIF('Non-Sales Compensation'!$I$4:$BP$4,Model!L$5,'Non-Sales Compensation'!$I57:$BP57)</f>
        <v>0</v>
      </c>
      <c r="M468" s="170">
        <f>+SUMIF('Non-Sales Compensation'!$I$4:$BP$4,Model!M$5,'Non-Sales Compensation'!$I57:$BP57)</f>
        <v>0</v>
      </c>
      <c r="N468" s="170">
        <f>+SUMIF('Non-Sales Compensation'!$I$4:$BP$4,Model!N$5,'Non-Sales Compensation'!$I57:$BP57)</f>
        <v>0</v>
      </c>
      <c r="O468" s="170">
        <f>+SUMIF('Non-Sales Compensation'!$I$4:$BP$4,Model!O$5,'Non-Sales Compensation'!$I57:$BP57)</f>
        <v>0</v>
      </c>
      <c r="P468" s="170">
        <f>+SUMIF('Non-Sales Compensation'!$I$4:$BP$4,Model!P$5,'Non-Sales Compensation'!$I57:$BP57)</f>
        <v>0</v>
      </c>
      <c r="Q468" s="170">
        <f>+SUMIF('Non-Sales Compensation'!$I$4:$BP$4,Model!Q$5,'Non-Sales Compensation'!$I57:$BP57)</f>
        <v>0</v>
      </c>
      <c r="R468" s="170">
        <f>+SUMIF('Non-Sales Compensation'!$I$4:$BP$4,Model!R$5,'Non-Sales Compensation'!$I57:$BP57)</f>
        <v>0</v>
      </c>
      <c r="S468" s="170">
        <f>+SUMIF('Non-Sales Compensation'!$I$4:$BP$4,Model!S$5,'Non-Sales Compensation'!$I57:$BP57)</f>
        <v>0</v>
      </c>
      <c r="T468" s="170">
        <f>+SUMIF('Non-Sales Compensation'!$I$4:$BP$4,Model!T$5,'Non-Sales Compensation'!$I57:$BP57)</f>
        <v>0</v>
      </c>
      <c r="U468" s="170">
        <f>+SUMIF('Non-Sales Compensation'!$I$4:$BP$4,Model!U$5,'Non-Sales Compensation'!$I57:$BP57)</f>
        <v>14208.33333</v>
      </c>
      <c r="V468" s="170">
        <f>+SUMIF('Non-Sales Compensation'!$I$4:$BP$4,Model!V$5,'Non-Sales Compensation'!$I57:$BP57)</f>
        <v>14208.33333</v>
      </c>
      <c r="W468" s="170">
        <f>+SUMIF('Non-Sales Compensation'!$I$4:$BP$4,Model!W$5,'Non-Sales Compensation'!$I57:$BP57)</f>
        <v>14208.33333</v>
      </c>
      <c r="X468" s="170">
        <f>+SUMIF('Non-Sales Compensation'!$I$4:$BP$4,Model!X$5,'Non-Sales Compensation'!$I57:$BP57)</f>
        <v>27958.33333</v>
      </c>
      <c r="Y468" s="170">
        <f>+SUMIF('Non-Sales Compensation'!$I$4:$BP$4,Model!Y$5,'Non-Sales Compensation'!$I57:$BP57)</f>
        <v>27958.33333</v>
      </c>
      <c r="Z468" s="170">
        <f>+SUMIF('Non-Sales Compensation'!$I$4:$BP$4,Model!Z$5,'Non-Sales Compensation'!$I57:$BP57)</f>
        <v>44458.33333</v>
      </c>
      <c r="AA468" s="170">
        <f>+SUMIF('Non-Sales Compensation'!$I$4:$BP$4,Model!AA$5,'Non-Sales Compensation'!$I57:$BP57)</f>
        <v>44458.33333</v>
      </c>
      <c r="AB468" s="170">
        <f>+SUMIF('Non-Sales Compensation'!$I$4:$BP$4,Model!AB$5,'Non-Sales Compensation'!$I57:$BP57)</f>
        <v>44458.33333</v>
      </c>
      <c r="AC468" s="170">
        <f>+SUMIF('Non-Sales Compensation'!$I$4:$BP$4,Model!AC$5,'Non-Sales Compensation'!$I57:$BP57)</f>
        <v>44458.33333</v>
      </c>
      <c r="AD468" s="170">
        <f>+SUMIF('Non-Sales Compensation'!$I$4:$BP$4,Model!AD$5,'Non-Sales Compensation'!$I57:$BP57)</f>
        <v>44458.33333</v>
      </c>
      <c r="AE468" s="170">
        <f>+SUMIF('Non-Sales Compensation'!$I$4:$BP$4,Model!AE$5,'Non-Sales Compensation'!$I57:$BP57)</f>
        <v>48500</v>
      </c>
      <c r="AF468" s="170">
        <f>+SUMIF('Non-Sales Compensation'!$I$4:$BP$4,Model!AF$5,'Non-Sales Compensation'!$I57:$BP57)</f>
        <v>48500</v>
      </c>
      <c r="AG468" s="170">
        <f>+SUMIF('Non-Sales Compensation'!$I$4:$BP$4,Model!AG$5,'Non-Sales Compensation'!$I57:$BP57)</f>
        <v>48500</v>
      </c>
      <c r="AH468" s="170">
        <f>+SUMIF('Non-Sales Compensation'!$I$4:$BP$4,Model!AH$5,'Non-Sales Compensation'!$I57:$BP57)</f>
        <v>48500</v>
      </c>
      <c r="AI468" s="170">
        <f>+SUMIF('Non-Sales Compensation'!$I$4:$BP$4,Model!AI$5,'Non-Sales Compensation'!$I57:$BP57)</f>
        <v>48500</v>
      </c>
      <c r="AJ468" s="170">
        <f>+SUMIF('Non-Sales Compensation'!$I$4:$BP$4,Model!AJ$5,'Non-Sales Compensation'!$I57:$BP57)</f>
        <v>48500</v>
      </c>
      <c r="AK468" s="170">
        <f>+SUMIF('Non-Sales Compensation'!$I$4:$BP$4,Model!AK$5,'Non-Sales Compensation'!$I57:$BP57)</f>
        <v>48500</v>
      </c>
      <c r="AL468" s="170">
        <f>+SUMIF('Non-Sales Compensation'!$I$4:$BP$4,Model!AL$5,'Non-Sales Compensation'!$I57:$BP57)</f>
        <v>48500</v>
      </c>
      <c r="AM468" s="170">
        <f>+SUMIF('Non-Sales Compensation'!$I$4:$BP$4,Model!AM$5,'Non-Sales Compensation'!$I57:$BP57)</f>
        <v>48500</v>
      </c>
      <c r="AN468" s="170">
        <f>+SUMIF('Non-Sales Compensation'!$I$4:$BP$4,Model!AN$5,'Non-Sales Compensation'!$I57:$BP57)</f>
        <v>48500</v>
      </c>
      <c r="AO468" s="170">
        <f>+SUMIF('Non-Sales Compensation'!$I$4:$BP$4,Model!AO$5,'Non-Sales Compensation'!$I57:$BP57)</f>
        <v>48500</v>
      </c>
      <c r="AP468" s="170">
        <f>+SUMIF('Non-Sales Compensation'!$I$4:$BP$4,Model!AP$5,'Non-Sales Compensation'!$I57:$BP57)</f>
        <v>48500</v>
      </c>
      <c r="AQ468" s="170">
        <f>+SUMIF('Non-Sales Compensation'!$I$4:$BP$4,Model!AQ$5,'Non-Sales Compensation'!$I57:$BP57)</f>
        <v>52541.66667</v>
      </c>
      <c r="AR468" s="170">
        <f>+SUMIF('Non-Sales Compensation'!$I$4:$BP$4,Model!AR$5,'Non-Sales Compensation'!$I57:$BP57)</f>
        <v>52541.66667</v>
      </c>
      <c r="AS468" s="170">
        <f>+SUMIF('Non-Sales Compensation'!$I$4:$BP$4,Model!AS$5,'Non-Sales Compensation'!$I57:$BP57)</f>
        <v>52541.66667</v>
      </c>
      <c r="AT468" s="170">
        <f>+SUMIF('Non-Sales Compensation'!$I$4:$BP$4,Model!AT$5,'Non-Sales Compensation'!$I57:$BP57)</f>
        <v>52541.66667</v>
      </c>
      <c r="AU468" s="170">
        <f>+SUMIF('Non-Sales Compensation'!$I$4:$BP$4,Model!AU$5,'Non-Sales Compensation'!$I57:$BP57)</f>
        <v>52541.66667</v>
      </c>
      <c r="AV468" s="170">
        <f>+SUMIF('Non-Sales Compensation'!$I$4:$BP$4,Model!AV$5,'Non-Sales Compensation'!$I57:$BP57)</f>
        <v>52541.66667</v>
      </c>
      <c r="AW468" s="170">
        <f>+SUMIF('Non-Sales Compensation'!$I$4:$BP$4,Model!AW$5,'Non-Sales Compensation'!$I57:$BP57)</f>
        <v>52541.66667</v>
      </c>
      <c r="AX468" s="170">
        <f>+SUMIF('Non-Sales Compensation'!$I$4:$BP$4,Model!AX$5,'Non-Sales Compensation'!$I57:$BP57)</f>
        <v>52541.66667</v>
      </c>
      <c r="AY468" s="170">
        <f>+SUMIF('Non-Sales Compensation'!$I$4:$BP$4,Model!AY$5,'Non-Sales Compensation'!$I57:$BP57)</f>
        <v>52541.66667</v>
      </c>
      <c r="AZ468" s="170">
        <f>+SUMIF('Non-Sales Compensation'!$I$4:$BP$4,Model!AZ$5,'Non-Sales Compensation'!$I57:$BP57)</f>
        <v>52541.66667</v>
      </c>
      <c r="BA468" s="170">
        <f>+SUMIF('Non-Sales Compensation'!$I$4:$BP$4,Model!BA$5,'Non-Sales Compensation'!$I57:$BP57)</f>
        <v>52541.66667</v>
      </c>
      <c r="BB468" s="170">
        <f>+SUMIF('Non-Sales Compensation'!$I$4:$BP$4,Model!BB$5,'Non-Sales Compensation'!$I57:$BP57)</f>
        <v>52541.66667</v>
      </c>
      <c r="BC468" s="170">
        <f>+SUMIF('Non-Sales Compensation'!$I$4:$BP$4,Model!BC$5,'Non-Sales Compensation'!$I57:$BP57)</f>
        <v>56583.33333</v>
      </c>
      <c r="BD468" s="170">
        <f>+SUMIF('Non-Sales Compensation'!$I$4:$BP$4,Model!BD$5,'Non-Sales Compensation'!$I57:$BP57)</f>
        <v>56583.33333</v>
      </c>
      <c r="BE468" s="170">
        <f>+SUMIF('Non-Sales Compensation'!$I$4:$BP$4,Model!BE$5,'Non-Sales Compensation'!$I57:$BP57)</f>
        <v>56583.33333</v>
      </c>
      <c r="BF468" s="170">
        <f>+SUMIF('Non-Sales Compensation'!$I$4:$BP$4,Model!BF$5,'Non-Sales Compensation'!$I57:$BP57)</f>
        <v>56583.33333</v>
      </c>
      <c r="BG468" s="170">
        <f>+SUMIF('Non-Sales Compensation'!$I$4:$BP$4,Model!BG$5,'Non-Sales Compensation'!$I57:$BP57)</f>
        <v>56583.33333</v>
      </c>
      <c r="BH468" s="170">
        <f>+SUMIF('Non-Sales Compensation'!$I$4:$BP$4,Model!BH$5,'Non-Sales Compensation'!$I57:$BP57)</f>
        <v>56583.33333</v>
      </c>
      <c r="BI468" s="170">
        <f>+SUMIF('Non-Sales Compensation'!$I$4:$BP$4,Model!BI$5,'Non-Sales Compensation'!$I57:$BP57)</f>
        <v>56583.33333</v>
      </c>
      <c r="BJ468" s="170">
        <f>+SUMIF('Non-Sales Compensation'!$I$4:$BP$4,Model!BJ$5,'Non-Sales Compensation'!$I57:$BP57)</f>
        <v>56583.33333</v>
      </c>
      <c r="BK468" s="170">
        <f>+SUMIF('Non-Sales Compensation'!$I$4:$BP$4,Model!BK$5,'Non-Sales Compensation'!$I57:$BP57)</f>
        <v>56583.33333</v>
      </c>
      <c r="BL468" s="170">
        <f>+SUMIF('Non-Sales Compensation'!$I$4:$BP$4,Model!BL$5,'Non-Sales Compensation'!$I57:$BP57)</f>
        <v>56583.33333</v>
      </c>
      <c r="BM468" s="170">
        <f>+SUMIF('Non-Sales Compensation'!$I$4:$BP$4,Model!BM$5,'Non-Sales Compensation'!$I57:$BP57)</f>
        <v>56583.33333</v>
      </c>
      <c r="BN468" s="170">
        <f>+SUMIF('Non-Sales Compensation'!$I$4:$BP$4,Model!BN$5,'Non-Sales Compensation'!$I57:$BP57)</f>
        <v>56583.33333</v>
      </c>
    </row>
    <row r="469" ht="14.25" customHeight="1">
      <c r="D469" s="13" t="s">
        <v>341</v>
      </c>
      <c r="G469" s="171">
        <f>+SUMIF('Non-Sales Compensation'!$I$4:$BP$4,Model!G$5,'Non-Sales Compensation'!$I58:$BP58)</f>
        <v>0</v>
      </c>
      <c r="H469" s="171">
        <f>+SUMIF('Non-Sales Compensation'!$I$4:$BP$4,Model!H$5,'Non-Sales Compensation'!$I58:$BP58)</f>
        <v>0</v>
      </c>
      <c r="I469" s="171">
        <f>+SUMIF('Non-Sales Compensation'!$I$4:$BP$4,Model!I$5,'Non-Sales Compensation'!$I58:$BP58)</f>
        <v>0</v>
      </c>
      <c r="J469" s="171">
        <f>+SUMIF('Non-Sales Compensation'!$I$4:$BP$4,Model!J$5,'Non-Sales Compensation'!$I58:$BP58)</f>
        <v>0</v>
      </c>
      <c r="K469" s="171">
        <f>+SUMIF('Non-Sales Compensation'!$I$4:$BP$4,Model!K$5,'Non-Sales Compensation'!$I58:$BP58)</f>
        <v>0</v>
      </c>
      <c r="L469" s="171">
        <f>+SUMIF('Non-Sales Compensation'!$I$4:$BP$4,Model!L$5,'Non-Sales Compensation'!$I58:$BP58)</f>
        <v>0</v>
      </c>
      <c r="M469" s="171">
        <f>+SUMIF('Non-Sales Compensation'!$I$4:$BP$4,Model!M$5,'Non-Sales Compensation'!$I58:$BP58)</f>
        <v>0</v>
      </c>
      <c r="N469" s="171">
        <f>+SUMIF('Non-Sales Compensation'!$I$4:$BP$4,Model!N$5,'Non-Sales Compensation'!$I58:$BP58)</f>
        <v>0</v>
      </c>
      <c r="O469" s="171">
        <f>+SUMIF('Non-Sales Compensation'!$I$4:$BP$4,Model!O$5,'Non-Sales Compensation'!$I58:$BP58)</f>
        <v>0</v>
      </c>
      <c r="P469" s="171">
        <f>+SUMIF('Non-Sales Compensation'!$I$4:$BP$4,Model!P$5,'Non-Sales Compensation'!$I58:$BP58)</f>
        <v>0</v>
      </c>
      <c r="Q469" s="171">
        <f>+SUMIF('Non-Sales Compensation'!$I$4:$BP$4,Model!Q$5,'Non-Sales Compensation'!$I58:$BP58)</f>
        <v>0</v>
      </c>
      <c r="R469" s="171">
        <f>+SUMIF('Non-Sales Compensation'!$I$4:$BP$4,Model!R$5,'Non-Sales Compensation'!$I58:$BP58)</f>
        <v>0</v>
      </c>
      <c r="S469" s="171">
        <f>+SUMIF('Non-Sales Compensation'!$I$4:$BP$4,Model!S$5,'Non-Sales Compensation'!$I58:$BP58)</f>
        <v>0</v>
      </c>
      <c r="T469" s="171">
        <f>+SUMIF('Non-Sales Compensation'!$I$4:$BP$4,Model!T$5,'Non-Sales Compensation'!$I58:$BP58)</f>
        <v>0</v>
      </c>
      <c r="U469" s="171">
        <f>+SUMIF('Non-Sales Compensation'!$I$4:$BP$4,Model!U$5,'Non-Sales Compensation'!$I58:$BP58)</f>
        <v>0</v>
      </c>
      <c r="V469" s="171">
        <f>+SUMIF('Non-Sales Compensation'!$I$4:$BP$4,Model!V$5,'Non-Sales Compensation'!$I58:$BP58)</f>
        <v>0</v>
      </c>
      <c r="W469" s="171">
        <f>+SUMIF('Non-Sales Compensation'!$I$4:$BP$4,Model!W$5,'Non-Sales Compensation'!$I58:$BP58)</f>
        <v>0</v>
      </c>
      <c r="X469" s="171">
        <f>+SUMIF('Non-Sales Compensation'!$I$4:$BP$4,Model!X$5,'Non-Sales Compensation'!$I58:$BP58)</f>
        <v>0</v>
      </c>
      <c r="Y469" s="171">
        <f>+SUMIF('Non-Sales Compensation'!$I$4:$BP$4,Model!Y$5,'Non-Sales Compensation'!$I58:$BP58)</f>
        <v>0</v>
      </c>
      <c r="Z469" s="171">
        <f>+SUMIF('Non-Sales Compensation'!$I$4:$BP$4,Model!Z$5,'Non-Sales Compensation'!$I58:$BP58)</f>
        <v>6875</v>
      </c>
      <c r="AA469" s="171">
        <f>+SUMIF('Non-Sales Compensation'!$I$4:$BP$4,Model!AA$5,'Non-Sales Compensation'!$I58:$BP58)</f>
        <v>6875</v>
      </c>
      <c r="AB469" s="171">
        <f>+SUMIF('Non-Sales Compensation'!$I$4:$BP$4,Model!AB$5,'Non-Sales Compensation'!$I58:$BP58)</f>
        <v>6875</v>
      </c>
      <c r="AC469" s="171">
        <f>+SUMIF('Non-Sales Compensation'!$I$4:$BP$4,Model!AC$5,'Non-Sales Compensation'!$I58:$BP58)</f>
        <v>6875</v>
      </c>
      <c r="AD469" s="171">
        <f>+SUMIF('Non-Sales Compensation'!$I$4:$BP$4,Model!AD$5,'Non-Sales Compensation'!$I58:$BP58)</f>
        <v>13750</v>
      </c>
      <c r="AE469" s="171">
        <f>+SUMIF('Non-Sales Compensation'!$I$4:$BP$4,Model!AE$5,'Non-Sales Compensation'!$I58:$BP58)</f>
        <v>22500</v>
      </c>
      <c r="AF469" s="171">
        <f>+SUMIF('Non-Sales Compensation'!$I$4:$BP$4,Model!AF$5,'Non-Sales Compensation'!$I58:$BP58)</f>
        <v>22500</v>
      </c>
      <c r="AG469" s="171">
        <f>+SUMIF('Non-Sales Compensation'!$I$4:$BP$4,Model!AG$5,'Non-Sales Compensation'!$I58:$BP58)</f>
        <v>22500</v>
      </c>
      <c r="AH469" s="171">
        <f>+SUMIF('Non-Sales Compensation'!$I$4:$BP$4,Model!AH$5,'Non-Sales Compensation'!$I58:$BP58)</f>
        <v>27500</v>
      </c>
      <c r="AI469" s="171">
        <f>+SUMIF('Non-Sales Compensation'!$I$4:$BP$4,Model!AI$5,'Non-Sales Compensation'!$I58:$BP58)</f>
        <v>27500</v>
      </c>
      <c r="AJ469" s="171">
        <f>+SUMIF('Non-Sales Compensation'!$I$4:$BP$4,Model!AJ$5,'Non-Sales Compensation'!$I58:$BP58)</f>
        <v>45000</v>
      </c>
      <c r="AK469" s="171">
        <f>+SUMIF('Non-Sales Compensation'!$I$4:$BP$4,Model!AK$5,'Non-Sales Compensation'!$I58:$BP58)</f>
        <v>45000</v>
      </c>
      <c r="AL469" s="171">
        <f>+SUMIF('Non-Sales Compensation'!$I$4:$BP$4,Model!AL$5,'Non-Sales Compensation'!$I58:$BP58)</f>
        <v>45000</v>
      </c>
      <c r="AM469" s="171">
        <f>+SUMIF('Non-Sales Compensation'!$I$4:$BP$4,Model!AM$5,'Non-Sales Compensation'!$I58:$BP58)</f>
        <v>45000</v>
      </c>
      <c r="AN469" s="171">
        <f>+SUMIF('Non-Sales Compensation'!$I$4:$BP$4,Model!AN$5,'Non-Sales Compensation'!$I58:$BP58)</f>
        <v>45000</v>
      </c>
      <c r="AO469" s="171">
        <f>+SUMIF('Non-Sales Compensation'!$I$4:$BP$4,Model!AO$5,'Non-Sales Compensation'!$I58:$BP58)</f>
        <v>53000</v>
      </c>
      <c r="AP469" s="171">
        <f>+SUMIF('Non-Sales Compensation'!$I$4:$BP$4,Model!AP$5,'Non-Sales Compensation'!$I58:$BP58)</f>
        <v>65500</v>
      </c>
      <c r="AQ469" s="171">
        <f>+SUMIF('Non-Sales Compensation'!$I$4:$BP$4,Model!AQ$5,'Non-Sales Compensation'!$I58:$BP58)</f>
        <v>79083.33333</v>
      </c>
      <c r="AR469" s="171">
        <f>+SUMIF('Non-Sales Compensation'!$I$4:$BP$4,Model!AR$5,'Non-Sales Compensation'!$I58:$BP58)</f>
        <v>79083.33333</v>
      </c>
      <c r="AS469" s="171">
        <f>+SUMIF('Non-Sales Compensation'!$I$4:$BP$4,Model!AS$5,'Non-Sales Compensation'!$I58:$BP58)</f>
        <v>79083.33333</v>
      </c>
      <c r="AT469" s="171">
        <f>+SUMIF('Non-Sales Compensation'!$I$4:$BP$4,Model!AT$5,'Non-Sales Compensation'!$I58:$BP58)</f>
        <v>79083.33333</v>
      </c>
      <c r="AU469" s="171">
        <f>+SUMIF('Non-Sales Compensation'!$I$4:$BP$4,Model!AU$5,'Non-Sales Compensation'!$I58:$BP58)</f>
        <v>79083.33333</v>
      </c>
      <c r="AV469" s="171">
        <f>+SUMIF('Non-Sales Compensation'!$I$4:$BP$4,Model!AV$5,'Non-Sales Compensation'!$I58:$BP58)</f>
        <v>79083.33333</v>
      </c>
      <c r="AW469" s="171">
        <f>+SUMIF('Non-Sales Compensation'!$I$4:$BP$4,Model!AW$5,'Non-Sales Compensation'!$I58:$BP58)</f>
        <v>79083.33333</v>
      </c>
      <c r="AX469" s="171">
        <f>+SUMIF('Non-Sales Compensation'!$I$4:$BP$4,Model!AX$5,'Non-Sales Compensation'!$I58:$BP58)</f>
        <v>79083.33333</v>
      </c>
      <c r="AY469" s="171">
        <f>+SUMIF('Non-Sales Compensation'!$I$4:$BP$4,Model!AY$5,'Non-Sales Compensation'!$I58:$BP58)</f>
        <v>79083.33333</v>
      </c>
      <c r="AZ469" s="171">
        <f>+SUMIF('Non-Sales Compensation'!$I$4:$BP$4,Model!AZ$5,'Non-Sales Compensation'!$I58:$BP58)</f>
        <v>79083.33333</v>
      </c>
      <c r="BA469" s="171">
        <f>+SUMIF('Non-Sales Compensation'!$I$4:$BP$4,Model!BA$5,'Non-Sales Compensation'!$I58:$BP58)</f>
        <v>79083.33333</v>
      </c>
      <c r="BB469" s="171">
        <f>+SUMIF('Non-Sales Compensation'!$I$4:$BP$4,Model!BB$5,'Non-Sales Compensation'!$I58:$BP58)</f>
        <v>79083.33333</v>
      </c>
      <c r="BC469" s="171">
        <f>+SUMIF('Non-Sales Compensation'!$I$4:$BP$4,Model!BC$5,'Non-Sales Compensation'!$I58:$BP58)</f>
        <v>96833.33333</v>
      </c>
      <c r="BD469" s="171">
        <f>+SUMIF('Non-Sales Compensation'!$I$4:$BP$4,Model!BD$5,'Non-Sales Compensation'!$I58:$BP58)</f>
        <v>96833.33333</v>
      </c>
      <c r="BE469" s="171">
        <f>+SUMIF('Non-Sales Compensation'!$I$4:$BP$4,Model!BE$5,'Non-Sales Compensation'!$I58:$BP58)</f>
        <v>96833.33333</v>
      </c>
      <c r="BF469" s="171">
        <f>+SUMIF('Non-Sales Compensation'!$I$4:$BP$4,Model!BF$5,'Non-Sales Compensation'!$I58:$BP58)</f>
        <v>96833.33333</v>
      </c>
      <c r="BG469" s="171">
        <f>+SUMIF('Non-Sales Compensation'!$I$4:$BP$4,Model!BG$5,'Non-Sales Compensation'!$I58:$BP58)</f>
        <v>96833.33333</v>
      </c>
      <c r="BH469" s="171">
        <f>+SUMIF('Non-Sales Compensation'!$I$4:$BP$4,Model!BH$5,'Non-Sales Compensation'!$I58:$BP58)</f>
        <v>96833.33333</v>
      </c>
      <c r="BI469" s="171">
        <f>+SUMIF('Non-Sales Compensation'!$I$4:$BP$4,Model!BI$5,'Non-Sales Compensation'!$I58:$BP58)</f>
        <v>96833.33333</v>
      </c>
      <c r="BJ469" s="171">
        <f>+SUMIF('Non-Sales Compensation'!$I$4:$BP$4,Model!BJ$5,'Non-Sales Compensation'!$I58:$BP58)</f>
        <v>96833.33333</v>
      </c>
      <c r="BK469" s="171">
        <f>+SUMIF('Non-Sales Compensation'!$I$4:$BP$4,Model!BK$5,'Non-Sales Compensation'!$I58:$BP58)</f>
        <v>96833.33333</v>
      </c>
      <c r="BL469" s="171">
        <f>+SUMIF('Non-Sales Compensation'!$I$4:$BP$4,Model!BL$5,'Non-Sales Compensation'!$I58:$BP58)</f>
        <v>96833.33333</v>
      </c>
      <c r="BM469" s="171">
        <f>+SUMIF('Non-Sales Compensation'!$I$4:$BP$4,Model!BM$5,'Non-Sales Compensation'!$I58:$BP58)</f>
        <v>96833.33333</v>
      </c>
      <c r="BN469" s="171">
        <f>+SUMIF('Non-Sales Compensation'!$I$4:$BP$4,Model!BN$5,'Non-Sales Compensation'!$I58:$BP58)</f>
        <v>96833.33333</v>
      </c>
    </row>
    <row r="470" ht="14.25" customHeight="1">
      <c r="A470" s="11"/>
      <c r="B470" s="11"/>
      <c r="C470" s="11" t="s">
        <v>342</v>
      </c>
      <c r="D470" s="11"/>
      <c r="E470" s="11"/>
      <c r="F470" s="11"/>
      <c r="G470" s="36">
        <f t="shared" ref="G470:BN470" si="393">SUM(G466:G469)</f>
        <v>20833.33333</v>
      </c>
      <c r="H470" s="36">
        <f t="shared" si="393"/>
        <v>20833.33333</v>
      </c>
      <c r="I470" s="36">
        <f t="shared" si="393"/>
        <v>31250</v>
      </c>
      <c r="J470" s="36">
        <f t="shared" si="393"/>
        <v>41666.66667</v>
      </c>
      <c r="K470" s="36">
        <f t="shared" si="393"/>
        <v>41666.66667</v>
      </c>
      <c r="L470" s="36">
        <f t="shared" si="393"/>
        <v>52083.33333</v>
      </c>
      <c r="M470" s="36">
        <f t="shared" si="393"/>
        <v>60000</v>
      </c>
      <c r="N470" s="36">
        <f t="shared" si="393"/>
        <v>60000</v>
      </c>
      <c r="O470" s="36">
        <f t="shared" si="393"/>
        <v>77500</v>
      </c>
      <c r="P470" s="36">
        <f t="shared" si="393"/>
        <v>77500</v>
      </c>
      <c r="Q470" s="36">
        <f t="shared" si="393"/>
        <v>77500</v>
      </c>
      <c r="R470" s="36">
        <f t="shared" si="393"/>
        <v>77500</v>
      </c>
      <c r="S470" s="36">
        <f t="shared" si="393"/>
        <v>92697.91667</v>
      </c>
      <c r="T470" s="36">
        <f t="shared" si="393"/>
        <v>92697.91667</v>
      </c>
      <c r="U470" s="36">
        <f t="shared" si="393"/>
        <v>109770.8333</v>
      </c>
      <c r="V470" s="36">
        <f t="shared" si="393"/>
        <v>112635.4167</v>
      </c>
      <c r="W470" s="36">
        <f t="shared" si="393"/>
        <v>112635.4167</v>
      </c>
      <c r="X470" s="36">
        <f t="shared" si="393"/>
        <v>135666.6667</v>
      </c>
      <c r="Y470" s="36">
        <f t="shared" si="393"/>
        <v>135666.6667</v>
      </c>
      <c r="Z470" s="36">
        <f t="shared" si="393"/>
        <v>159041.6667</v>
      </c>
      <c r="AA470" s="36">
        <f t="shared" si="393"/>
        <v>161906.25</v>
      </c>
      <c r="AB470" s="36">
        <f t="shared" si="393"/>
        <v>161906.25</v>
      </c>
      <c r="AC470" s="36">
        <f t="shared" si="393"/>
        <v>161906.25</v>
      </c>
      <c r="AD470" s="36">
        <f t="shared" si="393"/>
        <v>168781.25</v>
      </c>
      <c r="AE470" s="36">
        <f t="shared" si="393"/>
        <v>191625</v>
      </c>
      <c r="AF470" s="36">
        <f t="shared" si="393"/>
        <v>191625</v>
      </c>
      <c r="AG470" s="36">
        <f t="shared" si="393"/>
        <v>191625</v>
      </c>
      <c r="AH470" s="36">
        <f t="shared" si="393"/>
        <v>196625</v>
      </c>
      <c r="AI470" s="36">
        <f t="shared" si="393"/>
        <v>196625</v>
      </c>
      <c r="AJ470" s="36">
        <f t="shared" si="393"/>
        <v>221625</v>
      </c>
      <c r="AK470" s="36">
        <f t="shared" si="393"/>
        <v>221625</v>
      </c>
      <c r="AL470" s="36">
        <f t="shared" si="393"/>
        <v>221625</v>
      </c>
      <c r="AM470" s="36">
        <f t="shared" si="393"/>
        <v>227625</v>
      </c>
      <c r="AN470" s="36">
        <f t="shared" si="393"/>
        <v>227625</v>
      </c>
      <c r="AO470" s="36">
        <f t="shared" si="393"/>
        <v>235625</v>
      </c>
      <c r="AP470" s="36">
        <f t="shared" si="393"/>
        <v>248125</v>
      </c>
      <c r="AQ470" s="36">
        <f t="shared" si="393"/>
        <v>304010.4167</v>
      </c>
      <c r="AR470" s="36">
        <f t="shared" si="393"/>
        <v>304010.4167</v>
      </c>
      <c r="AS470" s="36">
        <f t="shared" si="393"/>
        <v>304010.4167</v>
      </c>
      <c r="AT470" s="36">
        <f t="shared" si="393"/>
        <v>304010.4167</v>
      </c>
      <c r="AU470" s="36">
        <f t="shared" si="393"/>
        <v>304010.4167</v>
      </c>
      <c r="AV470" s="36">
        <f t="shared" si="393"/>
        <v>304010.4167</v>
      </c>
      <c r="AW470" s="36">
        <f t="shared" si="393"/>
        <v>304010.4167</v>
      </c>
      <c r="AX470" s="36">
        <f t="shared" si="393"/>
        <v>304010.4167</v>
      </c>
      <c r="AY470" s="36">
        <f t="shared" si="393"/>
        <v>304010.4167</v>
      </c>
      <c r="AZ470" s="36">
        <f t="shared" si="393"/>
        <v>304010.4167</v>
      </c>
      <c r="BA470" s="36">
        <f t="shared" si="393"/>
        <v>304010.4167</v>
      </c>
      <c r="BB470" s="36">
        <f t="shared" si="393"/>
        <v>304010.4167</v>
      </c>
      <c r="BC470" s="36">
        <f t="shared" si="393"/>
        <v>339062.5</v>
      </c>
      <c r="BD470" s="36">
        <f t="shared" si="393"/>
        <v>339062.5</v>
      </c>
      <c r="BE470" s="36">
        <f t="shared" si="393"/>
        <v>339062.5</v>
      </c>
      <c r="BF470" s="36">
        <f t="shared" si="393"/>
        <v>339062.5</v>
      </c>
      <c r="BG470" s="36">
        <f t="shared" si="393"/>
        <v>339062.5</v>
      </c>
      <c r="BH470" s="36">
        <f t="shared" si="393"/>
        <v>339062.5</v>
      </c>
      <c r="BI470" s="36">
        <f t="shared" si="393"/>
        <v>339062.5</v>
      </c>
      <c r="BJ470" s="36">
        <f t="shared" si="393"/>
        <v>339062.5</v>
      </c>
      <c r="BK470" s="36">
        <f t="shared" si="393"/>
        <v>339062.5</v>
      </c>
      <c r="BL470" s="36">
        <f t="shared" si="393"/>
        <v>339062.5</v>
      </c>
      <c r="BM470" s="36">
        <f t="shared" si="393"/>
        <v>339062.5</v>
      </c>
      <c r="BN470" s="36">
        <f t="shared" si="393"/>
        <v>339062.5</v>
      </c>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c r="EA470" s="11"/>
      <c r="EB470" s="11"/>
      <c r="EC470" s="11"/>
      <c r="ED470" s="11"/>
      <c r="EE470" s="11"/>
      <c r="EF470" s="11"/>
      <c r="EG470" s="11"/>
      <c r="EH470" s="11"/>
      <c r="EI470" s="11"/>
      <c r="EJ470" s="11"/>
      <c r="EK470" s="11"/>
      <c r="EL470" s="11"/>
      <c r="EM470" s="11"/>
      <c r="EN470" s="11"/>
      <c r="EO470" s="11"/>
      <c r="EP470" s="11"/>
      <c r="EQ470" s="11"/>
      <c r="ER470" s="11"/>
      <c r="ES470" s="11"/>
      <c r="ET470" s="11"/>
      <c r="EU470" s="11"/>
      <c r="EV470" s="11"/>
      <c r="EW470" s="11"/>
      <c r="EX470" s="11"/>
      <c r="EY470" s="11"/>
      <c r="EZ470" s="11"/>
      <c r="FA470" s="11"/>
      <c r="FB470" s="11"/>
      <c r="FC470" s="11"/>
      <c r="FD470" s="11"/>
      <c r="FE470" s="11"/>
      <c r="FF470" s="11"/>
    </row>
    <row r="471" ht="14.25" customHeight="1"/>
    <row r="472" ht="14.25" customHeight="1">
      <c r="C472" s="13" t="s">
        <v>343</v>
      </c>
    </row>
    <row r="473" ht="14.25" customHeight="1">
      <c r="D473" s="13" t="s">
        <v>45</v>
      </c>
      <c r="G473" s="43">
        <f t="shared" ref="G473:BN473" si="394">+G234</f>
        <v>1</v>
      </c>
      <c r="H473" s="43">
        <f t="shared" si="394"/>
        <v>1</v>
      </c>
      <c r="I473" s="43">
        <f t="shared" si="394"/>
        <v>1</v>
      </c>
      <c r="J473" s="43">
        <f t="shared" si="394"/>
        <v>2</v>
      </c>
      <c r="K473" s="43">
        <f t="shared" si="394"/>
        <v>2</v>
      </c>
      <c r="L473" s="43">
        <f t="shared" si="394"/>
        <v>2</v>
      </c>
      <c r="M473" s="43">
        <f t="shared" si="394"/>
        <v>3</v>
      </c>
      <c r="N473" s="43">
        <f t="shared" si="394"/>
        <v>3</v>
      </c>
      <c r="O473" s="43">
        <f t="shared" si="394"/>
        <v>3</v>
      </c>
      <c r="P473" s="43">
        <f t="shared" si="394"/>
        <v>4</v>
      </c>
      <c r="Q473" s="43">
        <f t="shared" si="394"/>
        <v>4</v>
      </c>
      <c r="R473" s="43">
        <f t="shared" si="394"/>
        <v>5</v>
      </c>
      <c r="S473" s="43">
        <f t="shared" si="394"/>
        <v>5</v>
      </c>
      <c r="T473" s="43">
        <f t="shared" si="394"/>
        <v>6</v>
      </c>
      <c r="U473" s="43">
        <f t="shared" si="394"/>
        <v>6</v>
      </c>
      <c r="V473" s="43">
        <f t="shared" si="394"/>
        <v>7</v>
      </c>
      <c r="W473" s="43">
        <f t="shared" si="394"/>
        <v>7</v>
      </c>
      <c r="X473" s="43">
        <f t="shared" si="394"/>
        <v>8</v>
      </c>
      <c r="Y473" s="43">
        <f t="shared" si="394"/>
        <v>8</v>
      </c>
      <c r="Z473" s="43">
        <f t="shared" si="394"/>
        <v>9</v>
      </c>
      <c r="AA473" s="43">
        <f t="shared" si="394"/>
        <v>9</v>
      </c>
      <c r="AB473" s="43">
        <f t="shared" si="394"/>
        <v>10</v>
      </c>
      <c r="AC473" s="43">
        <f t="shared" si="394"/>
        <v>10</v>
      </c>
      <c r="AD473" s="43">
        <f t="shared" si="394"/>
        <v>11</v>
      </c>
      <c r="AE473" s="43">
        <f t="shared" si="394"/>
        <v>11</v>
      </c>
      <c r="AF473" s="43">
        <f t="shared" si="394"/>
        <v>12</v>
      </c>
      <c r="AG473" s="43">
        <f t="shared" si="394"/>
        <v>12</v>
      </c>
      <c r="AH473" s="43">
        <f t="shared" si="394"/>
        <v>13</v>
      </c>
      <c r="AI473" s="43">
        <f t="shared" si="394"/>
        <v>13</v>
      </c>
      <c r="AJ473" s="43">
        <f t="shared" si="394"/>
        <v>14</v>
      </c>
      <c r="AK473" s="43">
        <f t="shared" si="394"/>
        <v>14</v>
      </c>
      <c r="AL473" s="43">
        <f t="shared" si="394"/>
        <v>15</v>
      </c>
      <c r="AM473" s="43">
        <f t="shared" si="394"/>
        <v>15</v>
      </c>
      <c r="AN473" s="43">
        <f t="shared" si="394"/>
        <v>16</v>
      </c>
      <c r="AO473" s="43">
        <f t="shared" si="394"/>
        <v>16</v>
      </c>
      <c r="AP473" s="43">
        <f t="shared" si="394"/>
        <v>17</v>
      </c>
      <c r="AQ473" s="43">
        <f t="shared" si="394"/>
        <v>17</v>
      </c>
      <c r="AR473" s="43">
        <f t="shared" si="394"/>
        <v>18</v>
      </c>
      <c r="AS473" s="43">
        <f t="shared" si="394"/>
        <v>18</v>
      </c>
      <c r="AT473" s="43">
        <f t="shared" si="394"/>
        <v>19</v>
      </c>
      <c r="AU473" s="43">
        <f t="shared" si="394"/>
        <v>19</v>
      </c>
      <c r="AV473" s="43">
        <f t="shared" si="394"/>
        <v>20</v>
      </c>
      <c r="AW473" s="43">
        <f t="shared" si="394"/>
        <v>20</v>
      </c>
      <c r="AX473" s="43">
        <f t="shared" si="394"/>
        <v>21</v>
      </c>
      <c r="AY473" s="43">
        <f t="shared" si="394"/>
        <v>21</v>
      </c>
      <c r="AZ473" s="43">
        <f t="shared" si="394"/>
        <v>22</v>
      </c>
      <c r="BA473" s="43">
        <f t="shared" si="394"/>
        <v>22</v>
      </c>
      <c r="BB473" s="43">
        <f t="shared" si="394"/>
        <v>23</v>
      </c>
      <c r="BC473" s="43">
        <f t="shared" si="394"/>
        <v>23</v>
      </c>
      <c r="BD473" s="43">
        <f t="shared" si="394"/>
        <v>24</v>
      </c>
      <c r="BE473" s="43">
        <f t="shared" si="394"/>
        <v>24</v>
      </c>
      <c r="BF473" s="43">
        <f t="shared" si="394"/>
        <v>25</v>
      </c>
      <c r="BG473" s="43">
        <f t="shared" si="394"/>
        <v>25</v>
      </c>
      <c r="BH473" s="43">
        <f t="shared" si="394"/>
        <v>26</v>
      </c>
      <c r="BI473" s="43">
        <f t="shared" si="394"/>
        <v>26</v>
      </c>
      <c r="BJ473" s="43">
        <f t="shared" si="394"/>
        <v>27</v>
      </c>
      <c r="BK473" s="43">
        <f t="shared" si="394"/>
        <v>27</v>
      </c>
      <c r="BL473" s="43">
        <f t="shared" si="394"/>
        <v>28</v>
      </c>
      <c r="BM473" s="43">
        <f t="shared" si="394"/>
        <v>28</v>
      </c>
      <c r="BN473" s="43">
        <f t="shared" si="394"/>
        <v>29</v>
      </c>
    </row>
    <row r="474" ht="14.25" customHeight="1">
      <c r="D474" s="13" t="s">
        <v>46</v>
      </c>
      <c r="G474" s="174">
        <f>+ROUNDDOWN(MAX(0,Model!G473/Assumptions!$L$57),0)</f>
        <v>0</v>
      </c>
      <c r="H474" s="174">
        <f>+ROUNDDOWN(MAX(0,Model!H473/Assumptions!$L$57),0)</f>
        <v>0</v>
      </c>
      <c r="I474" s="174">
        <f>+ROUNDDOWN(MAX(0,Model!I473/Assumptions!$L$57),0)</f>
        <v>0</v>
      </c>
      <c r="J474" s="174">
        <f>+ROUNDDOWN(MAX(0,Model!J473/Assumptions!$L$57),0)</f>
        <v>0</v>
      </c>
      <c r="K474" s="174">
        <f>+ROUNDDOWN(MAX(0,Model!K473/Assumptions!$L$57),0)</f>
        <v>0</v>
      </c>
      <c r="L474" s="174">
        <f>+ROUNDDOWN(MAX(0,Model!L473/Assumptions!$L$57),0)</f>
        <v>0</v>
      </c>
      <c r="M474" s="174">
        <f>+ROUNDDOWN(MAX(0,Model!M473/Assumptions!$L$57),0)</f>
        <v>0</v>
      </c>
      <c r="N474" s="174">
        <f>+ROUNDDOWN(MAX(0,Model!N473/Assumptions!$L$57),0)</f>
        <v>0</v>
      </c>
      <c r="O474" s="174">
        <f>+ROUNDDOWN(MAX(0,Model!O473/Assumptions!$L$57),0)</f>
        <v>0</v>
      </c>
      <c r="P474" s="174">
        <f>+ROUNDDOWN(MAX(0,Model!P473/Assumptions!$L$57),0)</f>
        <v>0</v>
      </c>
      <c r="Q474" s="174">
        <f>+ROUNDDOWN(MAX(0,Model!Q473/Assumptions!$L$57),0)</f>
        <v>0</v>
      </c>
      <c r="R474" s="174">
        <f>+ROUNDDOWN(MAX(0,Model!R473/Assumptions!$L$57),0)</f>
        <v>1</v>
      </c>
      <c r="S474" s="174">
        <f>+ROUNDDOWN(MAX(0,Model!S473/Assumptions!$L$57),0)</f>
        <v>1</v>
      </c>
      <c r="T474" s="174">
        <f>+ROUNDDOWN(MAX(0,Model!T473/Assumptions!$L$57),0)</f>
        <v>1</v>
      </c>
      <c r="U474" s="174">
        <f>+ROUNDDOWN(MAX(0,Model!U473/Assumptions!$L$57),0)</f>
        <v>1</v>
      </c>
      <c r="V474" s="174">
        <f>+ROUNDDOWN(MAX(0,Model!V473/Assumptions!$L$57),0)</f>
        <v>1</v>
      </c>
      <c r="W474" s="174">
        <f>+ROUNDDOWN(MAX(0,Model!W473/Assumptions!$L$57),0)</f>
        <v>1</v>
      </c>
      <c r="X474" s="174">
        <f>+ROUNDDOWN(MAX(0,Model!X473/Assumptions!$L$57),0)</f>
        <v>1</v>
      </c>
      <c r="Y474" s="174">
        <f>+ROUNDDOWN(MAX(0,Model!Y473/Assumptions!$L$57),0)</f>
        <v>1</v>
      </c>
      <c r="Z474" s="174">
        <f>+ROUNDDOWN(MAX(0,Model!Z473/Assumptions!$L$57),0)</f>
        <v>1</v>
      </c>
      <c r="AA474" s="174">
        <f>+ROUNDDOWN(MAX(0,Model!AA473/Assumptions!$L$57),0)</f>
        <v>1</v>
      </c>
      <c r="AB474" s="174">
        <f>+ROUNDDOWN(MAX(0,Model!AB473/Assumptions!$L$57),0)</f>
        <v>2</v>
      </c>
      <c r="AC474" s="174">
        <f>+ROUNDDOWN(MAX(0,Model!AC473/Assumptions!$L$57),0)</f>
        <v>2</v>
      </c>
      <c r="AD474" s="174">
        <f>+ROUNDDOWN(MAX(0,Model!AD473/Assumptions!$L$57),0)</f>
        <v>2</v>
      </c>
      <c r="AE474" s="174">
        <f>+ROUNDDOWN(MAX(0,Model!AE473/Assumptions!$L$57),0)</f>
        <v>2</v>
      </c>
      <c r="AF474" s="174">
        <f>+ROUNDDOWN(MAX(0,Model!AF473/Assumptions!$L$57),0)</f>
        <v>2</v>
      </c>
      <c r="AG474" s="174">
        <f>+ROUNDDOWN(MAX(0,Model!AG473/Assumptions!$L$57),0)</f>
        <v>2</v>
      </c>
      <c r="AH474" s="174">
        <f>+ROUNDDOWN(MAX(0,Model!AH473/Assumptions!$L$57),0)</f>
        <v>2</v>
      </c>
      <c r="AI474" s="174">
        <f>+ROUNDDOWN(MAX(0,Model!AI473/Assumptions!$L$57),0)</f>
        <v>2</v>
      </c>
      <c r="AJ474" s="174">
        <f>+ROUNDDOWN(MAX(0,Model!AJ473/Assumptions!$L$57),0)</f>
        <v>2</v>
      </c>
      <c r="AK474" s="174">
        <f>+ROUNDDOWN(MAX(0,Model!AK473/Assumptions!$L$57),0)</f>
        <v>2</v>
      </c>
      <c r="AL474" s="174">
        <f>+ROUNDDOWN(MAX(0,Model!AL473/Assumptions!$L$57),0)</f>
        <v>3</v>
      </c>
      <c r="AM474" s="174">
        <f>+ROUNDDOWN(MAX(0,Model!AM473/Assumptions!$L$57),0)</f>
        <v>3</v>
      </c>
      <c r="AN474" s="174">
        <f>+ROUNDDOWN(MAX(0,Model!AN473/Assumptions!$L$57),0)</f>
        <v>3</v>
      </c>
      <c r="AO474" s="174">
        <f>+ROUNDDOWN(MAX(0,Model!AO473/Assumptions!$L$57),0)</f>
        <v>3</v>
      </c>
      <c r="AP474" s="174">
        <f>+ROUNDDOWN(MAX(0,Model!AP473/Assumptions!$L$57),0)</f>
        <v>3</v>
      </c>
      <c r="AQ474" s="174">
        <f>+ROUNDDOWN(MAX(0,Model!AQ473/Assumptions!$L$57),0)</f>
        <v>3</v>
      </c>
      <c r="AR474" s="174">
        <f>+ROUNDDOWN(MAX(0,Model!AR473/Assumptions!$L$57),0)</f>
        <v>3</v>
      </c>
      <c r="AS474" s="174">
        <f>+ROUNDDOWN(MAX(0,Model!AS473/Assumptions!$L$57),0)</f>
        <v>3</v>
      </c>
      <c r="AT474" s="174">
        <f>+ROUNDDOWN(MAX(0,Model!AT473/Assumptions!$L$57),0)</f>
        <v>3</v>
      </c>
      <c r="AU474" s="174">
        <f>+ROUNDDOWN(MAX(0,Model!AU473/Assumptions!$L$57),0)</f>
        <v>3</v>
      </c>
      <c r="AV474" s="174">
        <f>+ROUNDDOWN(MAX(0,Model!AV473/Assumptions!$L$57),0)</f>
        <v>4</v>
      </c>
      <c r="AW474" s="174">
        <f>+ROUNDDOWN(MAX(0,Model!AW473/Assumptions!$L$57),0)</f>
        <v>4</v>
      </c>
      <c r="AX474" s="174">
        <f>+ROUNDDOWN(MAX(0,Model!AX473/Assumptions!$L$57),0)</f>
        <v>4</v>
      </c>
      <c r="AY474" s="174">
        <f>+ROUNDDOWN(MAX(0,Model!AY473/Assumptions!$L$57),0)</f>
        <v>4</v>
      </c>
      <c r="AZ474" s="174">
        <f>+ROUNDDOWN(MAX(0,Model!AZ473/Assumptions!$L$57),0)</f>
        <v>4</v>
      </c>
      <c r="BA474" s="174">
        <f>+ROUNDDOWN(MAX(0,Model!BA473/Assumptions!$L$57),0)</f>
        <v>4</v>
      </c>
      <c r="BB474" s="174">
        <f>+ROUNDDOWN(MAX(0,Model!BB473/Assumptions!$L$57),0)</f>
        <v>4</v>
      </c>
      <c r="BC474" s="174">
        <f>+ROUNDDOWN(MAX(0,Model!BC473/Assumptions!$L$57),0)</f>
        <v>4</v>
      </c>
      <c r="BD474" s="174">
        <f>+ROUNDDOWN(MAX(0,Model!BD473/Assumptions!$L$57),0)</f>
        <v>4</v>
      </c>
      <c r="BE474" s="174">
        <f>+ROUNDDOWN(MAX(0,Model!BE473/Assumptions!$L$57),0)</f>
        <v>4</v>
      </c>
      <c r="BF474" s="174">
        <f>+ROUNDDOWN(MAX(0,Model!BF473/Assumptions!$L$57),0)</f>
        <v>5</v>
      </c>
      <c r="BG474" s="174">
        <f>+ROUNDDOWN(MAX(0,Model!BG473/Assumptions!$L$57),0)</f>
        <v>5</v>
      </c>
      <c r="BH474" s="174">
        <f>+ROUNDDOWN(MAX(0,Model!BH473/Assumptions!$L$57),0)</f>
        <v>5</v>
      </c>
      <c r="BI474" s="174">
        <f>+ROUNDDOWN(MAX(0,Model!BI473/Assumptions!$L$57),0)</f>
        <v>5</v>
      </c>
      <c r="BJ474" s="174">
        <f>+ROUNDDOWN(MAX(0,Model!BJ473/Assumptions!$L$57),0)</f>
        <v>5</v>
      </c>
      <c r="BK474" s="174">
        <f>+ROUNDDOWN(MAX(0,Model!BK473/Assumptions!$L$57),0)</f>
        <v>5</v>
      </c>
      <c r="BL474" s="174">
        <f>+ROUNDDOWN(MAX(0,Model!BL473/Assumptions!$L$57),0)</f>
        <v>5</v>
      </c>
      <c r="BM474" s="174">
        <f>+ROUNDDOWN(MAX(0,Model!BM473/Assumptions!$L$57),0)</f>
        <v>5</v>
      </c>
      <c r="BN474" s="174">
        <f>+ROUNDDOWN(MAX(0,Model!BN473/Assumptions!$L$57),0)</f>
        <v>5</v>
      </c>
    </row>
    <row r="475" ht="14.25" customHeight="1">
      <c r="D475" s="13" t="s">
        <v>47</v>
      </c>
      <c r="G475" s="174">
        <f>+ROUNDDOWN(MAX(0,Model!G$473/Assumptions!$L58),0)</f>
        <v>0</v>
      </c>
      <c r="H475" s="174">
        <f>+ROUNDDOWN(MAX(0,Model!H$473/Assumptions!$L58),0)</f>
        <v>0</v>
      </c>
      <c r="I475" s="174">
        <f>+ROUNDDOWN(MAX(0,Model!I$473/Assumptions!$L58),0)</f>
        <v>0</v>
      </c>
      <c r="J475" s="174">
        <f>+ROUNDDOWN(MAX(0,Model!J$473/Assumptions!$L58),0)</f>
        <v>0</v>
      </c>
      <c r="K475" s="174">
        <f>+ROUNDDOWN(MAX(0,Model!K$473/Assumptions!$L58),0)</f>
        <v>0</v>
      </c>
      <c r="L475" s="174">
        <f>+ROUNDDOWN(MAX(0,Model!L$473/Assumptions!$L58),0)</f>
        <v>0</v>
      </c>
      <c r="M475" s="174">
        <f>+ROUNDDOWN(MAX(0,Model!M$473/Assumptions!$L58),0)</f>
        <v>0</v>
      </c>
      <c r="N475" s="174">
        <f>+ROUNDDOWN(MAX(0,Model!N$473/Assumptions!$L58),0)</f>
        <v>0</v>
      </c>
      <c r="O475" s="174">
        <f>+ROUNDDOWN(MAX(0,Model!O$473/Assumptions!$L58),0)</f>
        <v>0</v>
      </c>
      <c r="P475" s="174">
        <f>+ROUNDDOWN(MAX(0,Model!P$473/Assumptions!$L58),0)</f>
        <v>0</v>
      </c>
      <c r="Q475" s="174">
        <f>+ROUNDDOWN(MAX(0,Model!Q$473/Assumptions!$L58),0)</f>
        <v>0</v>
      </c>
      <c r="R475" s="174">
        <f>+ROUNDDOWN(MAX(0,Model!R$473/Assumptions!$L58),0)</f>
        <v>0</v>
      </c>
      <c r="S475" s="174">
        <f>+ROUNDDOWN(MAX(0,Model!S$473/Assumptions!$L58),0)</f>
        <v>0</v>
      </c>
      <c r="T475" s="174">
        <f>+ROUNDDOWN(MAX(0,Model!T$473/Assumptions!$L58),0)</f>
        <v>0</v>
      </c>
      <c r="U475" s="174">
        <f>+ROUNDDOWN(MAX(0,Model!U$473/Assumptions!$L58),0)</f>
        <v>0</v>
      </c>
      <c r="V475" s="174">
        <f>+ROUNDDOWN(MAX(0,Model!V$473/Assumptions!$L58),0)</f>
        <v>0</v>
      </c>
      <c r="W475" s="174">
        <f>+ROUNDDOWN(MAX(0,Model!W$473/Assumptions!$L58),0)</f>
        <v>0</v>
      </c>
      <c r="X475" s="174">
        <f>+ROUNDDOWN(MAX(0,Model!X$473/Assumptions!$L58),0)</f>
        <v>0</v>
      </c>
      <c r="Y475" s="174">
        <f>+ROUNDDOWN(MAX(0,Model!Y$473/Assumptions!$L58),0)</f>
        <v>0</v>
      </c>
      <c r="Z475" s="174">
        <f>+ROUNDDOWN(MAX(0,Model!Z$473/Assumptions!$L58),0)</f>
        <v>0</v>
      </c>
      <c r="AA475" s="174">
        <f>+ROUNDDOWN(MAX(0,Model!AA$473/Assumptions!$L58),0)</f>
        <v>0</v>
      </c>
      <c r="AB475" s="174">
        <f>+ROUNDDOWN(MAX(0,Model!AB$473/Assumptions!$L58),0)</f>
        <v>1</v>
      </c>
      <c r="AC475" s="174">
        <f>+ROUNDDOWN(MAX(0,Model!AC$473/Assumptions!$L58),0)</f>
        <v>1</v>
      </c>
      <c r="AD475" s="174">
        <f>+ROUNDDOWN(MAX(0,Model!AD$473/Assumptions!$L58),0)</f>
        <v>1</v>
      </c>
      <c r="AE475" s="174">
        <f>+ROUNDDOWN(MAX(0,Model!AE$473/Assumptions!$L58),0)</f>
        <v>1</v>
      </c>
      <c r="AF475" s="174">
        <f>+ROUNDDOWN(MAX(0,Model!AF$473/Assumptions!$L58),0)</f>
        <v>1</v>
      </c>
      <c r="AG475" s="174">
        <f>+ROUNDDOWN(MAX(0,Model!AG$473/Assumptions!$L58),0)</f>
        <v>1</v>
      </c>
      <c r="AH475" s="174">
        <f>+ROUNDDOWN(MAX(0,Model!AH$473/Assumptions!$L58),0)</f>
        <v>1</v>
      </c>
      <c r="AI475" s="174">
        <f>+ROUNDDOWN(MAX(0,Model!AI$473/Assumptions!$L58),0)</f>
        <v>1</v>
      </c>
      <c r="AJ475" s="174">
        <f>+ROUNDDOWN(MAX(0,Model!AJ$473/Assumptions!$L58),0)</f>
        <v>1</v>
      </c>
      <c r="AK475" s="174">
        <f>+ROUNDDOWN(MAX(0,Model!AK$473/Assumptions!$L58),0)</f>
        <v>1</v>
      </c>
      <c r="AL475" s="174">
        <f>+ROUNDDOWN(MAX(0,Model!AL$473/Assumptions!$L58),0)</f>
        <v>1</v>
      </c>
      <c r="AM475" s="174">
        <f>+ROUNDDOWN(MAX(0,Model!AM$473/Assumptions!$L58),0)</f>
        <v>1</v>
      </c>
      <c r="AN475" s="174">
        <f>+ROUNDDOWN(MAX(0,Model!AN$473/Assumptions!$L58),0)</f>
        <v>1</v>
      </c>
      <c r="AO475" s="174">
        <f>+ROUNDDOWN(MAX(0,Model!AO$473/Assumptions!$L58),0)</f>
        <v>1</v>
      </c>
      <c r="AP475" s="174">
        <f>+ROUNDDOWN(MAX(0,Model!AP$473/Assumptions!$L58),0)</f>
        <v>1</v>
      </c>
      <c r="AQ475" s="174">
        <f>+ROUNDDOWN(MAX(0,Model!AQ$473/Assumptions!$L58),0)</f>
        <v>1</v>
      </c>
      <c r="AR475" s="174">
        <f>+ROUNDDOWN(MAX(0,Model!AR$473/Assumptions!$L58),0)</f>
        <v>1</v>
      </c>
      <c r="AS475" s="174">
        <f>+ROUNDDOWN(MAX(0,Model!AS$473/Assumptions!$L58),0)</f>
        <v>1</v>
      </c>
      <c r="AT475" s="174">
        <f>+ROUNDDOWN(MAX(0,Model!AT$473/Assumptions!$L58),0)</f>
        <v>1</v>
      </c>
      <c r="AU475" s="174">
        <f>+ROUNDDOWN(MAX(0,Model!AU$473/Assumptions!$L58),0)</f>
        <v>1</v>
      </c>
      <c r="AV475" s="174">
        <f>+ROUNDDOWN(MAX(0,Model!AV$473/Assumptions!$L58),0)</f>
        <v>2</v>
      </c>
      <c r="AW475" s="174">
        <f>+ROUNDDOWN(MAX(0,Model!AW$473/Assumptions!$L58),0)</f>
        <v>2</v>
      </c>
      <c r="AX475" s="174">
        <f>+ROUNDDOWN(MAX(0,Model!AX$473/Assumptions!$L58),0)</f>
        <v>2</v>
      </c>
      <c r="AY475" s="174">
        <f>+ROUNDDOWN(MAX(0,Model!AY$473/Assumptions!$L58),0)</f>
        <v>2</v>
      </c>
      <c r="AZ475" s="174">
        <f>+ROUNDDOWN(MAX(0,Model!AZ$473/Assumptions!$L58),0)</f>
        <v>2</v>
      </c>
      <c r="BA475" s="174">
        <f>+ROUNDDOWN(MAX(0,Model!BA$473/Assumptions!$L58),0)</f>
        <v>2</v>
      </c>
      <c r="BB475" s="174">
        <f>+ROUNDDOWN(MAX(0,Model!BB$473/Assumptions!$L58),0)</f>
        <v>2</v>
      </c>
      <c r="BC475" s="174">
        <f>+ROUNDDOWN(MAX(0,Model!BC$473/Assumptions!$L58),0)</f>
        <v>2</v>
      </c>
      <c r="BD475" s="174">
        <f>+ROUNDDOWN(MAX(0,Model!BD$473/Assumptions!$L58),0)</f>
        <v>2</v>
      </c>
      <c r="BE475" s="174">
        <f>+ROUNDDOWN(MAX(0,Model!BE$473/Assumptions!$L58),0)</f>
        <v>2</v>
      </c>
      <c r="BF475" s="174">
        <f>+ROUNDDOWN(MAX(0,Model!BF$473/Assumptions!$L58),0)</f>
        <v>2</v>
      </c>
      <c r="BG475" s="174">
        <f>+ROUNDDOWN(MAX(0,Model!BG$473/Assumptions!$L58),0)</f>
        <v>2</v>
      </c>
      <c r="BH475" s="174">
        <f>+ROUNDDOWN(MAX(0,Model!BH$473/Assumptions!$L58),0)</f>
        <v>2</v>
      </c>
      <c r="BI475" s="174">
        <f>+ROUNDDOWN(MAX(0,Model!BI$473/Assumptions!$L58),0)</f>
        <v>2</v>
      </c>
      <c r="BJ475" s="174">
        <f>+ROUNDDOWN(MAX(0,Model!BJ$473/Assumptions!$L58),0)</f>
        <v>2</v>
      </c>
      <c r="BK475" s="174">
        <f>+ROUNDDOWN(MAX(0,Model!BK$473/Assumptions!$L58),0)</f>
        <v>2</v>
      </c>
      <c r="BL475" s="174">
        <f>+ROUNDDOWN(MAX(0,Model!BL$473/Assumptions!$L58),0)</f>
        <v>2</v>
      </c>
      <c r="BM475" s="174">
        <f>+ROUNDDOWN(MAX(0,Model!BM$473/Assumptions!$L58),0)</f>
        <v>2</v>
      </c>
      <c r="BN475" s="174">
        <f>+ROUNDDOWN(MAX(0,Model!BN$473/Assumptions!$L58),0)</f>
        <v>2</v>
      </c>
    </row>
    <row r="476" ht="14.25" customHeight="1">
      <c r="D476" s="13" t="s">
        <v>48</v>
      </c>
      <c r="G476" s="174">
        <f>+ROUNDDOWN(MAX(0,Model!G$474/Assumptions!$L59),0)</f>
        <v>0</v>
      </c>
      <c r="H476" s="174">
        <f>+ROUNDDOWN(MAX(0,Model!H$474/Assumptions!$L59),0)</f>
        <v>0</v>
      </c>
      <c r="I476" s="174">
        <f>+ROUNDDOWN(MAX(0,Model!I$474/Assumptions!$L59),0)</f>
        <v>0</v>
      </c>
      <c r="J476" s="174">
        <f>+ROUNDDOWN(MAX(0,Model!J$474/Assumptions!$L59),0)</f>
        <v>0</v>
      </c>
      <c r="K476" s="174">
        <f>+ROUNDDOWN(MAX(0,Model!K$474/Assumptions!$L59),0)</f>
        <v>0</v>
      </c>
      <c r="L476" s="174">
        <f>+ROUNDDOWN(MAX(0,Model!L$474/Assumptions!$L59),0)</f>
        <v>0</v>
      </c>
      <c r="M476" s="174">
        <f>+ROUNDDOWN(MAX(0,Model!M$474/Assumptions!$L59),0)</f>
        <v>0</v>
      </c>
      <c r="N476" s="174">
        <f>+ROUNDDOWN(MAX(0,Model!N$474/Assumptions!$L59),0)</f>
        <v>0</v>
      </c>
      <c r="O476" s="174">
        <f>+ROUNDDOWN(MAX(0,Model!O$474/Assumptions!$L59),0)</f>
        <v>0</v>
      </c>
      <c r="P476" s="174">
        <f>+ROUNDDOWN(MAX(0,Model!P$474/Assumptions!$L59),0)</f>
        <v>0</v>
      </c>
      <c r="Q476" s="174">
        <f>+ROUNDDOWN(MAX(0,Model!Q$474/Assumptions!$L59),0)</f>
        <v>0</v>
      </c>
      <c r="R476" s="174">
        <f>+ROUNDDOWN(MAX(0,Model!R$474/Assumptions!$L59),0)</f>
        <v>0</v>
      </c>
      <c r="S476" s="174">
        <f>+ROUNDDOWN(MAX(0,Model!S$474/Assumptions!$L59),0)</f>
        <v>0</v>
      </c>
      <c r="T476" s="174">
        <f>+ROUNDDOWN(MAX(0,Model!T$474/Assumptions!$L59),0)</f>
        <v>0</v>
      </c>
      <c r="U476" s="174">
        <f>+ROUNDDOWN(MAX(0,Model!U$474/Assumptions!$L59),0)</f>
        <v>0</v>
      </c>
      <c r="V476" s="174">
        <f>+ROUNDDOWN(MAX(0,Model!V$474/Assumptions!$L59),0)</f>
        <v>0</v>
      </c>
      <c r="W476" s="174">
        <f>+ROUNDDOWN(MAX(0,Model!W$474/Assumptions!$L59),0)</f>
        <v>0</v>
      </c>
      <c r="X476" s="174">
        <f>+ROUNDDOWN(MAX(0,Model!X$474/Assumptions!$L59),0)</f>
        <v>0</v>
      </c>
      <c r="Y476" s="174">
        <f>+ROUNDDOWN(MAX(0,Model!Y$474/Assumptions!$L59),0)</f>
        <v>0</v>
      </c>
      <c r="Z476" s="174">
        <f>+ROUNDDOWN(MAX(0,Model!Z$474/Assumptions!$L59),0)</f>
        <v>0</v>
      </c>
      <c r="AA476" s="174">
        <f>+ROUNDDOWN(MAX(0,Model!AA$474/Assumptions!$L59),0)</f>
        <v>0</v>
      </c>
      <c r="AB476" s="174">
        <f>+ROUNDDOWN(MAX(0,Model!AB$474/Assumptions!$L59),0)</f>
        <v>0</v>
      </c>
      <c r="AC476" s="174">
        <f>+ROUNDDOWN(MAX(0,Model!AC$474/Assumptions!$L59),0)</f>
        <v>0</v>
      </c>
      <c r="AD476" s="174">
        <f>+ROUNDDOWN(MAX(0,Model!AD$474/Assumptions!$L59),0)</f>
        <v>0</v>
      </c>
      <c r="AE476" s="174">
        <f>+ROUNDDOWN(MAX(0,Model!AE$474/Assumptions!$L59),0)</f>
        <v>0</v>
      </c>
      <c r="AF476" s="174">
        <f>+ROUNDDOWN(MAX(0,Model!AF$474/Assumptions!$L59),0)</f>
        <v>0</v>
      </c>
      <c r="AG476" s="174">
        <f>+ROUNDDOWN(MAX(0,Model!AG$474/Assumptions!$L59),0)</f>
        <v>0</v>
      </c>
      <c r="AH476" s="174">
        <f>+ROUNDDOWN(MAX(0,Model!AH$474/Assumptions!$L59),0)</f>
        <v>0</v>
      </c>
      <c r="AI476" s="174">
        <f>+ROUNDDOWN(MAX(0,Model!AI$474/Assumptions!$L59),0)</f>
        <v>0</v>
      </c>
      <c r="AJ476" s="174">
        <f>+ROUNDDOWN(MAX(0,Model!AJ$474/Assumptions!$L59),0)</f>
        <v>0</v>
      </c>
      <c r="AK476" s="174">
        <f>+ROUNDDOWN(MAX(0,Model!AK$474/Assumptions!$L59),0)</f>
        <v>0</v>
      </c>
      <c r="AL476" s="174">
        <f>+ROUNDDOWN(MAX(0,Model!AL$474/Assumptions!$L59),0)</f>
        <v>0</v>
      </c>
      <c r="AM476" s="174">
        <f>+ROUNDDOWN(MAX(0,Model!AM$474/Assumptions!$L59),0)</f>
        <v>0</v>
      </c>
      <c r="AN476" s="174">
        <f>+ROUNDDOWN(MAX(0,Model!AN$474/Assumptions!$L59),0)</f>
        <v>0</v>
      </c>
      <c r="AO476" s="174">
        <f>+ROUNDDOWN(MAX(0,Model!AO$474/Assumptions!$L59),0)</f>
        <v>0</v>
      </c>
      <c r="AP476" s="174">
        <f>+ROUNDDOWN(MAX(0,Model!AP$474/Assumptions!$L59),0)</f>
        <v>0</v>
      </c>
      <c r="AQ476" s="174">
        <f>+ROUNDDOWN(MAX(0,Model!AQ$474/Assumptions!$L59),0)</f>
        <v>0</v>
      </c>
      <c r="AR476" s="174">
        <f>+ROUNDDOWN(MAX(0,Model!AR$474/Assumptions!$L59),0)</f>
        <v>0</v>
      </c>
      <c r="AS476" s="174">
        <f>+ROUNDDOWN(MAX(0,Model!AS$474/Assumptions!$L59),0)</f>
        <v>0</v>
      </c>
      <c r="AT476" s="174">
        <f>+ROUNDDOWN(MAX(0,Model!AT$474/Assumptions!$L59),0)</f>
        <v>0</v>
      </c>
      <c r="AU476" s="174">
        <f>+ROUNDDOWN(MAX(0,Model!AU$474/Assumptions!$L59),0)</f>
        <v>0</v>
      </c>
      <c r="AV476" s="174">
        <f>+ROUNDDOWN(MAX(0,Model!AV$474/Assumptions!$L59),0)</f>
        <v>0</v>
      </c>
      <c r="AW476" s="174">
        <f>+ROUNDDOWN(MAX(0,Model!AW$474/Assumptions!$L59),0)</f>
        <v>0</v>
      </c>
      <c r="AX476" s="174">
        <f>+ROUNDDOWN(MAX(0,Model!AX$474/Assumptions!$L59),0)</f>
        <v>0</v>
      </c>
      <c r="AY476" s="174">
        <f>+ROUNDDOWN(MAX(0,Model!AY$474/Assumptions!$L59),0)</f>
        <v>0</v>
      </c>
      <c r="AZ476" s="174">
        <f>+ROUNDDOWN(MAX(0,Model!AZ$474/Assumptions!$L59),0)</f>
        <v>0</v>
      </c>
      <c r="BA476" s="174">
        <f>+ROUNDDOWN(MAX(0,Model!BA$474/Assumptions!$L59),0)</f>
        <v>0</v>
      </c>
      <c r="BB476" s="174">
        <f>+ROUNDDOWN(MAX(0,Model!BB$474/Assumptions!$L59),0)</f>
        <v>0</v>
      </c>
      <c r="BC476" s="174">
        <f>+ROUNDDOWN(MAX(0,Model!BC$474/Assumptions!$L59),0)</f>
        <v>0</v>
      </c>
      <c r="BD476" s="174">
        <f>+ROUNDDOWN(MAX(0,Model!BD$474/Assumptions!$L59),0)</f>
        <v>0</v>
      </c>
      <c r="BE476" s="174">
        <f>+ROUNDDOWN(MAX(0,Model!BE$474/Assumptions!$L59),0)</f>
        <v>0</v>
      </c>
      <c r="BF476" s="174">
        <f>+ROUNDDOWN(MAX(0,Model!BF$474/Assumptions!$L59),0)</f>
        <v>0</v>
      </c>
      <c r="BG476" s="174">
        <f>+ROUNDDOWN(MAX(0,Model!BG$474/Assumptions!$L59),0)</f>
        <v>0</v>
      </c>
      <c r="BH476" s="174">
        <f>+ROUNDDOWN(MAX(0,Model!BH$474/Assumptions!$L59),0)</f>
        <v>0</v>
      </c>
      <c r="BI476" s="174">
        <f>+ROUNDDOWN(MAX(0,Model!BI$474/Assumptions!$L59),0)</f>
        <v>0</v>
      </c>
      <c r="BJ476" s="174">
        <f>+ROUNDDOWN(MAX(0,Model!BJ$474/Assumptions!$L59),0)</f>
        <v>0</v>
      </c>
      <c r="BK476" s="174">
        <f>+ROUNDDOWN(MAX(0,Model!BK$474/Assumptions!$L59),0)</f>
        <v>0</v>
      </c>
      <c r="BL476" s="174">
        <f>+ROUNDDOWN(MAX(0,Model!BL$474/Assumptions!$L59),0)</f>
        <v>0</v>
      </c>
      <c r="BM476" s="174">
        <f>+ROUNDDOWN(MAX(0,Model!BM$474/Assumptions!$L59),0)</f>
        <v>0</v>
      </c>
      <c r="BN476" s="174">
        <f>+ROUNDDOWN(MAX(0,Model!BN$474/Assumptions!$L59),0)</f>
        <v>0</v>
      </c>
    </row>
    <row r="477" ht="14.25" customHeight="1">
      <c r="D477" s="13" t="s">
        <v>49</v>
      </c>
      <c r="G477" s="174">
        <f>+ROUNDDOWN(MAX(0,(Model!G$475+G476)/Assumptions!$L60),0)</f>
        <v>0</v>
      </c>
      <c r="H477" s="174">
        <f>+ROUNDDOWN(MAX(0,(Model!H$475+H476)/Assumptions!$L60),0)</f>
        <v>0</v>
      </c>
      <c r="I477" s="174">
        <f>+ROUNDDOWN(MAX(0,(Model!I$475+I476)/Assumptions!$L60),0)</f>
        <v>0</v>
      </c>
      <c r="J477" s="174">
        <f>+ROUNDDOWN(MAX(0,(Model!J$475+J476)/Assumptions!$L60),0)</f>
        <v>0</v>
      </c>
      <c r="K477" s="174">
        <f>+ROUNDDOWN(MAX(0,(Model!K$475+K476)/Assumptions!$L60),0)</f>
        <v>0</v>
      </c>
      <c r="L477" s="174">
        <f>+ROUNDDOWN(MAX(0,(Model!L$475+L476)/Assumptions!$L60),0)</f>
        <v>0</v>
      </c>
      <c r="M477" s="174">
        <f>+ROUNDDOWN(MAX(0,(Model!M$475+M476)/Assumptions!$L60),0)</f>
        <v>0</v>
      </c>
      <c r="N477" s="174">
        <f>+ROUNDDOWN(MAX(0,(Model!N$475+N476)/Assumptions!$L60),0)</f>
        <v>0</v>
      </c>
      <c r="O477" s="174">
        <f>+ROUNDDOWN(MAX(0,(Model!O$475+O476)/Assumptions!$L60),0)</f>
        <v>0</v>
      </c>
      <c r="P477" s="174">
        <f>+ROUNDDOWN(MAX(0,(Model!P$475+P476)/Assumptions!$L60),0)</f>
        <v>0</v>
      </c>
      <c r="Q477" s="174">
        <f>+ROUNDDOWN(MAX(0,(Model!Q$475+Q476)/Assumptions!$L60),0)</f>
        <v>0</v>
      </c>
      <c r="R477" s="174">
        <f>+ROUNDDOWN(MAX(0,(Model!R$475+R476)/Assumptions!$L60),0)</f>
        <v>0</v>
      </c>
      <c r="S477" s="174">
        <f>+ROUNDDOWN(MAX(0,(Model!S$475+S476)/Assumptions!$L60),0)</f>
        <v>0</v>
      </c>
      <c r="T477" s="174">
        <f>+ROUNDDOWN(MAX(0,(Model!T$475+T476)/Assumptions!$L60),0)</f>
        <v>0</v>
      </c>
      <c r="U477" s="174">
        <f>+ROUNDDOWN(MAX(0,(Model!U$475+U476)/Assumptions!$L60),0)</f>
        <v>0</v>
      </c>
      <c r="V477" s="174">
        <f>+ROUNDDOWN(MAX(0,(Model!V$475+V476)/Assumptions!$L60),0)</f>
        <v>0</v>
      </c>
      <c r="W477" s="174">
        <f>+ROUNDDOWN(MAX(0,(Model!W$475+W476)/Assumptions!$L60),0)</f>
        <v>0</v>
      </c>
      <c r="X477" s="174">
        <f>+ROUNDDOWN(MAX(0,(Model!X$475+X476)/Assumptions!$L60),0)</f>
        <v>0</v>
      </c>
      <c r="Y477" s="174">
        <f>+ROUNDDOWN(MAX(0,(Model!Y$475+Y476)/Assumptions!$L60),0)</f>
        <v>0</v>
      </c>
      <c r="Z477" s="174">
        <f>+ROUNDDOWN(MAX(0,(Model!Z$475+Z476)/Assumptions!$L60),0)</f>
        <v>0</v>
      </c>
      <c r="AA477" s="174">
        <f>+ROUNDDOWN(MAX(0,(Model!AA$475+AA476)/Assumptions!$L60),0)</f>
        <v>0</v>
      </c>
      <c r="AB477" s="174">
        <f>+ROUNDDOWN(MAX(0,(Model!AB$475+AB476)/Assumptions!$L60),0)</f>
        <v>0</v>
      </c>
      <c r="AC477" s="174">
        <f>+ROUNDDOWN(MAX(0,(Model!AC$475+AC476)/Assumptions!$L60),0)</f>
        <v>0</v>
      </c>
      <c r="AD477" s="174">
        <f>+ROUNDDOWN(MAX(0,(Model!AD$475+AD476)/Assumptions!$L60),0)</f>
        <v>0</v>
      </c>
      <c r="AE477" s="174">
        <f>+ROUNDDOWN(MAX(0,(Model!AE$475+AE476)/Assumptions!$L60),0)</f>
        <v>0</v>
      </c>
      <c r="AF477" s="174">
        <f>+ROUNDDOWN(MAX(0,(Model!AF$475+AF476)/Assumptions!$L60),0)</f>
        <v>0</v>
      </c>
      <c r="AG477" s="174">
        <f>+ROUNDDOWN(MAX(0,(Model!AG$475+AG476)/Assumptions!$L60),0)</f>
        <v>0</v>
      </c>
      <c r="AH477" s="174">
        <f>+ROUNDDOWN(MAX(0,(Model!AH$475+AH476)/Assumptions!$L60),0)</f>
        <v>0</v>
      </c>
      <c r="AI477" s="174">
        <f>+ROUNDDOWN(MAX(0,(Model!AI$475+AI476)/Assumptions!$L60),0)</f>
        <v>0</v>
      </c>
      <c r="AJ477" s="174">
        <f>+ROUNDDOWN(MAX(0,(Model!AJ$475+AJ476)/Assumptions!$L60),0)</f>
        <v>0</v>
      </c>
      <c r="AK477" s="174">
        <f>+ROUNDDOWN(MAX(0,(Model!AK$475+AK476)/Assumptions!$L60),0)</f>
        <v>0</v>
      </c>
      <c r="AL477" s="174">
        <f>+ROUNDDOWN(MAX(0,(Model!AL$475+AL476)/Assumptions!$L60),0)</f>
        <v>0</v>
      </c>
      <c r="AM477" s="174">
        <f>+ROUNDDOWN(MAX(0,(Model!AM$475+AM476)/Assumptions!$L60),0)</f>
        <v>0</v>
      </c>
      <c r="AN477" s="174">
        <f>+ROUNDDOWN(MAX(0,(Model!AN$475+AN476)/Assumptions!$L60),0)</f>
        <v>0</v>
      </c>
      <c r="AO477" s="174">
        <f>+ROUNDDOWN(MAX(0,(Model!AO$475+AO476)/Assumptions!$L60),0)</f>
        <v>0</v>
      </c>
      <c r="AP477" s="174">
        <f>+ROUNDDOWN(MAX(0,(Model!AP$475+AP476)/Assumptions!$L60),0)</f>
        <v>0</v>
      </c>
      <c r="AQ477" s="174">
        <f>+ROUNDDOWN(MAX(0,(Model!AQ$475+AQ476)/Assumptions!$L60),0)</f>
        <v>0</v>
      </c>
      <c r="AR477" s="174">
        <f>+ROUNDDOWN(MAX(0,(Model!AR$475+AR476)/Assumptions!$L60),0)</f>
        <v>0</v>
      </c>
      <c r="AS477" s="174">
        <f>+ROUNDDOWN(MAX(0,(Model!AS$475+AS476)/Assumptions!$L60),0)</f>
        <v>0</v>
      </c>
      <c r="AT477" s="174">
        <f>+ROUNDDOWN(MAX(0,(Model!AT$475+AT476)/Assumptions!$L60),0)</f>
        <v>0</v>
      </c>
      <c r="AU477" s="174">
        <f>+ROUNDDOWN(MAX(0,(Model!AU$475+AU476)/Assumptions!$L60),0)</f>
        <v>0</v>
      </c>
      <c r="AV477" s="174">
        <f>+ROUNDDOWN(MAX(0,(Model!AV$475+AV476)/Assumptions!$L60),0)</f>
        <v>0</v>
      </c>
      <c r="AW477" s="174">
        <f>+ROUNDDOWN(MAX(0,(Model!AW$475+AW476)/Assumptions!$L60),0)</f>
        <v>0</v>
      </c>
      <c r="AX477" s="174">
        <f>+ROUNDDOWN(MAX(0,(Model!AX$475+AX476)/Assumptions!$L60),0)</f>
        <v>0</v>
      </c>
      <c r="AY477" s="174">
        <f>+ROUNDDOWN(MAX(0,(Model!AY$475+AY476)/Assumptions!$L60),0)</f>
        <v>0</v>
      </c>
      <c r="AZ477" s="174">
        <f>+ROUNDDOWN(MAX(0,(Model!AZ$475+AZ476)/Assumptions!$L60),0)</f>
        <v>0</v>
      </c>
      <c r="BA477" s="174">
        <f>+ROUNDDOWN(MAX(0,(Model!BA$475+BA476)/Assumptions!$L60),0)</f>
        <v>0</v>
      </c>
      <c r="BB477" s="174">
        <f>+ROUNDDOWN(MAX(0,(Model!BB$475+BB476)/Assumptions!$L60),0)</f>
        <v>0</v>
      </c>
      <c r="BC477" s="174">
        <f>+ROUNDDOWN(MAX(0,(Model!BC$475+BC476)/Assumptions!$L60),0)</f>
        <v>0</v>
      </c>
      <c r="BD477" s="174">
        <f>+ROUNDDOWN(MAX(0,(Model!BD$475+BD476)/Assumptions!$L60),0)</f>
        <v>0</v>
      </c>
      <c r="BE477" s="174">
        <f>+ROUNDDOWN(MAX(0,(Model!BE$475+BE476)/Assumptions!$L60),0)</f>
        <v>0</v>
      </c>
      <c r="BF477" s="174">
        <f>+ROUNDDOWN(MAX(0,(Model!BF$475+BF476)/Assumptions!$L60),0)</f>
        <v>0</v>
      </c>
      <c r="BG477" s="174">
        <f>+ROUNDDOWN(MAX(0,(Model!BG$475+BG476)/Assumptions!$L60),0)</f>
        <v>0</v>
      </c>
      <c r="BH477" s="174">
        <f>+ROUNDDOWN(MAX(0,(Model!BH$475+BH476)/Assumptions!$L60),0)</f>
        <v>0</v>
      </c>
      <c r="BI477" s="174">
        <f>+ROUNDDOWN(MAX(0,(Model!BI$475+BI476)/Assumptions!$L60),0)</f>
        <v>0</v>
      </c>
      <c r="BJ477" s="174">
        <f>+ROUNDDOWN(MAX(0,(Model!BJ$475+BJ476)/Assumptions!$L60),0)</f>
        <v>0</v>
      </c>
      <c r="BK477" s="174">
        <f>+ROUNDDOWN(MAX(0,(Model!BK$475+BK476)/Assumptions!$L60),0)</f>
        <v>0</v>
      </c>
      <c r="BL477" s="174">
        <f>+ROUNDDOWN(MAX(0,(Model!BL$475+BL476)/Assumptions!$L60),0)</f>
        <v>0</v>
      </c>
      <c r="BM477" s="174">
        <f>+ROUNDDOWN(MAX(0,(Model!BM$475+BM476)/Assumptions!$L60),0)</f>
        <v>0</v>
      </c>
      <c r="BN477" s="174">
        <f>+ROUNDDOWN(MAX(0,(Model!BN$475+BN476)/Assumptions!$L60),0)</f>
        <v>0</v>
      </c>
    </row>
    <row r="478" ht="14.25" customHeight="1">
      <c r="D478" s="13" t="s">
        <v>344</v>
      </c>
      <c r="G478" s="175">
        <f>+ROUNDDOWN(MAX(0,(G447+G380+G222+G155)/Assumptions!$I$77),0)</f>
        <v>0</v>
      </c>
      <c r="H478" s="175">
        <f>+ROUNDDOWN(MAX(0,(H447+H380+H222+H155)/Assumptions!$I$77),0)</f>
        <v>0</v>
      </c>
      <c r="I478" s="175">
        <f>+ROUNDDOWN(MAX(0,(I447+I380+I222+I155)/Assumptions!$I$77),0)</f>
        <v>0</v>
      </c>
      <c r="J478" s="175">
        <f>+ROUNDDOWN(MAX(0,(J447+J380+J222+J155)/Assumptions!$I$77),0)</f>
        <v>0</v>
      </c>
      <c r="K478" s="175">
        <f>+ROUNDDOWN(MAX(0,(K447+K380+K222+K155)/Assumptions!$I$77),0)</f>
        <v>0</v>
      </c>
      <c r="L478" s="175">
        <f>+ROUNDDOWN(MAX(0,(L447+L380+L222+L155)/Assumptions!$I$77),0)</f>
        <v>0</v>
      </c>
      <c r="M478" s="175">
        <f>+ROUNDDOWN(MAX(0,(M447+M380+M222+M155)/Assumptions!$I$77),0)</f>
        <v>0</v>
      </c>
      <c r="N478" s="175">
        <f>+ROUNDDOWN(MAX(0,(N447+N380+N222+N155)/Assumptions!$I$77),0)</f>
        <v>0</v>
      </c>
      <c r="O478" s="175">
        <f>+ROUNDDOWN(MAX(0,(O447+O380+O222+O155)/Assumptions!$I$77),0)</f>
        <v>0</v>
      </c>
      <c r="P478" s="175">
        <f>+ROUNDDOWN(MAX(0,(P447+P380+P222+P155)/Assumptions!$I$77),0)</f>
        <v>0</v>
      </c>
      <c r="Q478" s="175">
        <f>+ROUNDDOWN(MAX(0,(Q447+Q380+Q222+Q155)/Assumptions!$I$77),0)</f>
        <v>0</v>
      </c>
      <c r="R478" s="175">
        <f>+ROUNDDOWN(MAX(0,(R447+R380+R222+R155)/Assumptions!$I$77),0)</f>
        <v>0</v>
      </c>
      <c r="S478" s="175">
        <f>+ROUNDDOWN(MAX(0,(S447+S380+S222+S155)/Assumptions!$I$77),0)</f>
        <v>0</v>
      </c>
      <c r="T478" s="175">
        <f>+ROUNDDOWN(MAX(0,(T447+T380+T222+T155)/Assumptions!$I$77),0)</f>
        <v>0</v>
      </c>
      <c r="U478" s="175">
        <f>+ROUNDDOWN(MAX(0,(U447+U380+U222+U155)/Assumptions!$I$77),0)</f>
        <v>0</v>
      </c>
      <c r="V478" s="175">
        <f>+ROUNDDOWN(MAX(0,(V447+V380+V222+V155)/Assumptions!$I$77),0)</f>
        <v>0</v>
      </c>
      <c r="W478" s="175">
        <f>+ROUNDDOWN(MAX(0,(W447+W380+W222+W155)/Assumptions!$I$77),0)</f>
        <v>0</v>
      </c>
      <c r="X478" s="175">
        <f>+ROUNDDOWN(MAX(0,(X447+X380+X222+X155)/Assumptions!$I$77),0)</f>
        <v>0</v>
      </c>
      <c r="Y478" s="175">
        <f>+ROUNDDOWN(MAX(0,(Y447+Y380+Y222+Y155)/Assumptions!$I$77),0)</f>
        <v>1</v>
      </c>
      <c r="Z478" s="175">
        <f>+ROUNDDOWN(MAX(0,(Z447+Z380+Z222+Z155)/Assumptions!$I$77),0)</f>
        <v>1</v>
      </c>
      <c r="AA478" s="175">
        <f>+ROUNDDOWN(MAX(0,(AA447+AA380+AA222+AA155)/Assumptions!$I$77),0)</f>
        <v>1</v>
      </c>
      <c r="AB478" s="175">
        <f>+ROUNDDOWN(MAX(0,(AB447+AB380+AB222+AB155)/Assumptions!$I$77),0)</f>
        <v>1</v>
      </c>
      <c r="AC478" s="175">
        <f>+ROUNDDOWN(MAX(0,(AC447+AC380+AC222+AC155)/Assumptions!$I$77),0)</f>
        <v>1</v>
      </c>
      <c r="AD478" s="175">
        <f>+ROUNDDOWN(MAX(0,(AD447+AD380+AD222+AD155)/Assumptions!$I$77),0)</f>
        <v>1</v>
      </c>
      <c r="AE478" s="175">
        <f>+ROUNDDOWN(MAX(0,(AE447+AE380+AE222+AE155)/Assumptions!$I$77),0)</f>
        <v>1</v>
      </c>
      <c r="AF478" s="175">
        <f>+ROUNDDOWN(MAX(0,(AF447+AF380+AF222+AF155)/Assumptions!$I$77),0)</f>
        <v>2</v>
      </c>
      <c r="AG478" s="175">
        <f>+ROUNDDOWN(MAX(0,(AG447+AG380+AG222+AG155)/Assumptions!$I$77),0)</f>
        <v>2</v>
      </c>
      <c r="AH478" s="175">
        <f>+ROUNDDOWN(MAX(0,(AH447+AH380+AH222+AH155)/Assumptions!$I$77),0)</f>
        <v>2</v>
      </c>
      <c r="AI478" s="175">
        <f>+ROUNDDOWN(MAX(0,(AI447+AI380+AI222+AI155)/Assumptions!$I$77),0)</f>
        <v>2</v>
      </c>
      <c r="AJ478" s="175">
        <f>+ROUNDDOWN(MAX(0,(AJ447+AJ380+AJ222+AJ155)/Assumptions!$I$77),0)</f>
        <v>2</v>
      </c>
      <c r="AK478" s="175">
        <f>+ROUNDDOWN(MAX(0,(AK447+AK380+AK222+AK155)/Assumptions!$I$77),0)</f>
        <v>2</v>
      </c>
      <c r="AL478" s="175">
        <f>+ROUNDDOWN(MAX(0,(AL447+AL380+AL222+AL155)/Assumptions!$I$77),0)</f>
        <v>3</v>
      </c>
      <c r="AM478" s="175">
        <f>+ROUNDDOWN(MAX(0,(AM447+AM380+AM222+AM155)/Assumptions!$I$77),0)</f>
        <v>3</v>
      </c>
      <c r="AN478" s="175">
        <f>+ROUNDDOWN(MAX(0,(AN447+AN380+AN222+AN155)/Assumptions!$I$77),0)</f>
        <v>3</v>
      </c>
      <c r="AO478" s="175">
        <f>+ROUNDDOWN(MAX(0,(AO447+AO380+AO222+AO155)/Assumptions!$I$77),0)</f>
        <v>3</v>
      </c>
      <c r="AP478" s="175">
        <f>+ROUNDDOWN(MAX(0,(AP447+AP380+AP222+AP155)/Assumptions!$I$77),0)</f>
        <v>3</v>
      </c>
      <c r="AQ478" s="175">
        <f>+ROUNDDOWN(MAX(0,(AQ447+AQ380+AQ222+AQ155)/Assumptions!$I$77),0)</f>
        <v>4</v>
      </c>
      <c r="AR478" s="175">
        <f>+ROUNDDOWN(MAX(0,(AR447+AR380+AR222+AR155)/Assumptions!$I$77),0)</f>
        <v>4</v>
      </c>
      <c r="AS478" s="175">
        <f>+ROUNDDOWN(MAX(0,(AS447+AS380+AS222+AS155)/Assumptions!$I$77),0)</f>
        <v>4</v>
      </c>
      <c r="AT478" s="175">
        <f>+ROUNDDOWN(MAX(0,(AT447+AT380+AT222+AT155)/Assumptions!$I$77),0)</f>
        <v>4</v>
      </c>
      <c r="AU478" s="175">
        <f>+ROUNDDOWN(MAX(0,(AU447+AU380+AU222+AU155)/Assumptions!$I$77),0)</f>
        <v>5</v>
      </c>
      <c r="AV478" s="175">
        <f>+ROUNDDOWN(MAX(0,(AV447+AV380+AV222+AV155)/Assumptions!$I$77),0)</f>
        <v>5</v>
      </c>
      <c r="AW478" s="175">
        <f>+ROUNDDOWN(MAX(0,(AW447+AW380+AW222+AW155)/Assumptions!$I$77),0)</f>
        <v>5</v>
      </c>
      <c r="AX478" s="175">
        <f>+ROUNDDOWN(MAX(0,(AX447+AX380+AX222+AX155)/Assumptions!$I$77),0)</f>
        <v>5</v>
      </c>
      <c r="AY478" s="175">
        <f>+ROUNDDOWN(MAX(0,(AY447+AY380+AY222+AY155)/Assumptions!$I$77),0)</f>
        <v>6</v>
      </c>
      <c r="AZ478" s="175">
        <f>+ROUNDDOWN(MAX(0,(AZ447+AZ380+AZ222+AZ155)/Assumptions!$I$77),0)</f>
        <v>6</v>
      </c>
      <c r="BA478" s="175">
        <f>+ROUNDDOWN(MAX(0,(BA447+BA380+BA222+BA155)/Assumptions!$I$77),0)</f>
        <v>6</v>
      </c>
      <c r="BB478" s="175">
        <f>+ROUNDDOWN(MAX(0,(BB447+BB380+BB222+BB155)/Assumptions!$I$77),0)</f>
        <v>7</v>
      </c>
      <c r="BC478" s="175">
        <f>+ROUNDDOWN(MAX(0,(BC447+BC380+BC222+BC155)/Assumptions!$I$77),0)</f>
        <v>7</v>
      </c>
      <c r="BD478" s="175">
        <f>+ROUNDDOWN(MAX(0,(BD447+BD380+BD222+BD155)/Assumptions!$I$77),0)</f>
        <v>7</v>
      </c>
      <c r="BE478" s="175">
        <f>+ROUNDDOWN(MAX(0,(BE447+BE380+BE222+BE155)/Assumptions!$I$77),0)</f>
        <v>8</v>
      </c>
      <c r="BF478" s="175">
        <f>+ROUNDDOWN(MAX(0,(BF447+BF380+BF222+BF155)/Assumptions!$I$77),0)</f>
        <v>8</v>
      </c>
      <c r="BG478" s="175">
        <f>+ROUNDDOWN(MAX(0,(BG447+BG380+BG222+BG155)/Assumptions!$I$77),0)</f>
        <v>8</v>
      </c>
      <c r="BH478" s="175">
        <f>+ROUNDDOWN(MAX(0,(BH447+BH380+BH222+BH155)/Assumptions!$I$77),0)</f>
        <v>9</v>
      </c>
      <c r="BI478" s="175">
        <f>+ROUNDDOWN(MAX(0,(BI447+BI380+BI222+BI155)/Assumptions!$I$77),0)</f>
        <v>9</v>
      </c>
      <c r="BJ478" s="175">
        <f>+ROUNDDOWN(MAX(0,(BJ447+BJ380+BJ222+BJ155)/Assumptions!$I$77),0)</f>
        <v>9</v>
      </c>
      <c r="BK478" s="175">
        <f>+ROUNDDOWN(MAX(0,(BK447+BK380+BK222+BK155)/Assumptions!$I$77),0)</f>
        <v>10</v>
      </c>
      <c r="BL478" s="175">
        <f>+ROUNDDOWN(MAX(0,(BL447+BL380+BL222+BL155)/Assumptions!$I$77),0)</f>
        <v>10</v>
      </c>
      <c r="BM478" s="175">
        <f>+ROUNDDOWN(MAX(0,(BM447+BM380+BM222+BM155)/Assumptions!$I$77),0)</f>
        <v>10</v>
      </c>
      <c r="BN478" s="175">
        <f>+ROUNDDOWN(MAX(0,(BN447+BN380+BN222+BN155)/Assumptions!$I$77),0)</f>
        <v>11</v>
      </c>
    </row>
    <row r="479" ht="14.25" customHeight="1">
      <c r="A479" s="11"/>
      <c r="B479" s="11"/>
      <c r="C479" s="11" t="s">
        <v>345</v>
      </c>
      <c r="D479" s="11"/>
      <c r="E479" s="11"/>
      <c r="F479" s="11"/>
      <c r="G479" s="42">
        <f t="shared" ref="G479:BN479" si="395">SUM(G473:G478)</f>
        <v>1</v>
      </c>
      <c r="H479" s="42">
        <f t="shared" si="395"/>
        <v>1</v>
      </c>
      <c r="I479" s="42">
        <f t="shared" si="395"/>
        <v>1</v>
      </c>
      <c r="J479" s="42">
        <f t="shared" si="395"/>
        <v>2</v>
      </c>
      <c r="K479" s="42">
        <f t="shared" si="395"/>
        <v>2</v>
      </c>
      <c r="L479" s="42">
        <f t="shared" si="395"/>
        <v>2</v>
      </c>
      <c r="M479" s="42">
        <f t="shared" si="395"/>
        <v>3</v>
      </c>
      <c r="N479" s="42">
        <f t="shared" si="395"/>
        <v>3</v>
      </c>
      <c r="O479" s="42">
        <f t="shared" si="395"/>
        <v>3</v>
      </c>
      <c r="P479" s="42">
        <f t="shared" si="395"/>
        <v>4</v>
      </c>
      <c r="Q479" s="42">
        <f t="shared" si="395"/>
        <v>4</v>
      </c>
      <c r="R479" s="42">
        <f t="shared" si="395"/>
        <v>6</v>
      </c>
      <c r="S479" s="42">
        <f t="shared" si="395"/>
        <v>6</v>
      </c>
      <c r="T479" s="42">
        <f t="shared" si="395"/>
        <v>7</v>
      </c>
      <c r="U479" s="42">
        <f t="shared" si="395"/>
        <v>7</v>
      </c>
      <c r="V479" s="42">
        <f t="shared" si="395"/>
        <v>8</v>
      </c>
      <c r="W479" s="42">
        <f t="shared" si="395"/>
        <v>8</v>
      </c>
      <c r="X479" s="42">
        <f t="shared" si="395"/>
        <v>9</v>
      </c>
      <c r="Y479" s="42">
        <f t="shared" si="395"/>
        <v>10</v>
      </c>
      <c r="Z479" s="42">
        <f t="shared" si="395"/>
        <v>11</v>
      </c>
      <c r="AA479" s="42">
        <f t="shared" si="395"/>
        <v>11</v>
      </c>
      <c r="AB479" s="42">
        <f t="shared" si="395"/>
        <v>14</v>
      </c>
      <c r="AC479" s="42">
        <f t="shared" si="395"/>
        <v>14</v>
      </c>
      <c r="AD479" s="42">
        <f t="shared" si="395"/>
        <v>15</v>
      </c>
      <c r="AE479" s="42">
        <f t="shared" si="395"/>
        <v>15</v>
      </c>
      <c r="AF479" s="42">
        <f t="shared" si="395"/>
        <v>17</v>
      </c>
      <c r="AG479" s="42">
        <f t="shared" si="395"/>
        <v>17</v>
      </c>
      <c r="AH479" s="42">
        <f t="shared" si="395"/>
        <v>18</v>
      </c>
      <c r="AI479" s="42">
        <f t="shared" si="395"/>
        <v>18</v>
      </c>
      <c r="AJ479" s="42">
        <f t="shared" si="395"/>
        <v>19</v>
      </c>
      <c r="AK479" s="42">
        <f t="shared" si="395"/>
        <v>19</v>
      </c>
      <c r="AL479" s="42">
        <f t="shared" si="395"/>
        <v>22</v>
      </c>
      <c r="AM479" s="42">
        <f t="shared" si="395"/>
        <v>22</v>
      </c>
      <c r="AN479" s="42">
        <f t="shared" si="395"/>
        <v>23</v>
      </c>
      <c r="AO479" s="42">
        <f t="shared" si="395"/>
        <v>23</v>
      </c>
      <c r="AP479" s="42">
        <f t="shared" si="395"/>
        <v>24</v>
      </c>
      <c r="AQ479" s="42">
        <f t="shared" si="395"/>
        <v>25</v>
      </c>
      <c r="AR479" s="42">
        <f t="shared" si="395"/>
        <v>26</v>
      </c>
      <c r="AS479" s="42">
        <f t="shared" si="395"/>
        <v>26</v>
      </c>
      <c r="AT479" s="42">
        <f t="shared" si="395"/>
        <v>27</v>
      </c>
      <c r="AU479" s="42">
        <f t="shared" si="395"/>
        <v>28</v>
      </c>
      <c r="AV479" s="42">
        <f t="shared" si="395"/>
        <v>31</v>
      </c>
      <c r="AW479" s="42">
        <f t="shared" si="395"/>
        <v>31</v>
      </c>
      <c r="AX479" s="42">
        <f t="shared" si="395"/>
        <v>32</v>
      </c>
      <c r="AY479" s="42">
        <f t="shared" si="395"/>
        <v>33</v>
      </c>
      <c r="AZ479" s="42">
        <f t="shared" si="395"/>
        <v>34</v>
      </c>
      <c r="BA479" s="42">
        <f t="shared" si="395"/>
        <v>34</v>
      </c>
      <c r="BB479" s="42">
        <f t="shared" si="395"/>
        <v>36</v>
      </c>
      <c r="BC479" s="42">
        <f t="shared" si="395"/>
        <v>36</v>
      </c>
      <c r="BD479" s="42">
        <f t="shared" si="395"/>
        <v>37</v>
      </c>
      <c r="BE479" s="42">
        <f t="shared" si="395"/>
        <v>38</v>
      </c>
      <c r="BF479" s="42">
        <f t="shared" si="395"/>
        <v>40</v>
      </c>
      <c r="BG479" s="42">
        <f t="shared" si="395"/>
        <v>40</v>
      </c>
      <c r="BH479" s="42">
        <f t="shared" si="395"/>
        <v>42</v>
      </c>
      <c r="BI479" s="42">
        <f t="shared" si="395"/>
        <v>42</v>
      </c>
      <c r="BJ479" s="42">
        <f t="shared" si="395"/>
        <v>43</v>
      </c>
      <c r="BK479" s="42">
        <f t="shared" si="395"/>
        <v>44</v>
      </c>
      <c r="BL479" s="42">
        <f t="shared" si="395"/>
        <v>45</v>
      </c>
      <c r="BM479" s="42">
        <f t="shared" si="395"/>
        <v>45</v>
      </c>
      <c r="BN479" s="42">
        <f t="shared" si="395"/>
        <v>47</v>
      </c>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c r="CM479" s="11"/>
      <c r="CN479" s="11"/>
      <c r="CO479" s="11"/>
      <c r="CP479" s="11"/>
      <c r="CQ479" s="11"/>
      <c r="CR479" s="11"/>
      <c r="CS479" s="11"/>
      <c r="CT479" s="11"/>
      <c r="CU479" s="11"/>
      <c r="CV479" s="11"/>
      <c r="CW479" s="11"/>
      <c r="CX479" s="11"/>
      <c r="CY479" s="11"/>
      <c r="CZ479" s="11"/>
      <c r="DA479" s="11"/>
      <c r="DB479" s="11"/>
      <c r="DC479" s="11"/>
      <c r="DD479" s="11"/>
      <c r="DE479" s="11"/>
      <c r="DF479" s="11"/>
      <c r="DG479" s="11"/>
      <c r="DH479" s="11"/>
      <c r="DI479" s="11"/>
      <c r="DJ479" s="11"/>
      <c r="DK479" s="11"/>
      <c r="DL479" s="11"/>
      <c r="DM479" s="11"/>
      <c r="DN479" s="11"/>
      <c r="DO479" s="11"/>
      <c r="DP479" s="11"/>
      <c r="DQ479" s="11"/>
      <c r="DR479" s="11"/>
      <c r="DS479" s="11"/>
      <c r="DT479" s="11"/>
      <c r="DU479" s="11"/>
      <c r="DV479" s="11"/>
      <c r="DW479" s="11"/>
      <c r="DX479" s="11"/>
      <c r="DY479" s="11"/>
      <c r="DZ479" s="11"/>
      <c r="EA479" s="11"/>
      <c r="EB479" s="11"/>
      <c r="EC479" s="11"/>
      <c r="ED479" s="11"/>
      <c r="EE479" s="11"/>
      <c r="EF479" s="11"/>
      <c r="EG479" s="11"/>
      <c r="EH479" s="11"/>
      <c r="EI479" s="11"/>
      <c r="EJ479" s="11"/>
      <c r="EK479" s="11"/>
      <c r="EL479" s="11"/>
      <c r="EM479" s="11"/>
      <c r="EN479" s="11"/>
      <c r="EO479" s="11"/>
      <c r="EP479" s="11"/>
      <c r="EQ479" s="11"/>
      <c r="ER479" s="11"/>
      <c r="ES479" s="11"/>
      <c r="ET479" s="11"/>
      <c r="EU479" s="11"/>
      <c r="EV479" s="11"/>
      <c r="EW479" s="11"/>
      <c r="EX479" s="11"/>
      <c r="EY479" s="11"/>
      <c r="EZ479" s="11"/>
      <c r="FA479" s="11"/>
      <c r="FB479" s="11"/>
      <c r="FC479" s="11"/>
      <c r="FD479" s="11"/>
      <c r="FE479" s="11"/>
      <c r="FF479" s="11"/>
    </row>
    <row r="480" ht="14.25" customHeight="1">
      <c r="A480" s="11"/>
      <c r="B480" s="11"/>
      <c r="C480" s="11"/>
      <c r="D480" s="11"/>
      <c r="E480" s="11"/>
      <c r="F480" s="11"/>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36"/>
      <c r="BF480" s="36"/>
      <c r="BG480" s="36"/>
      <c r="BH480" s="36"/>
      <c r="BI480" s="36"/>
      <c r="BJ480" s="36"/>
      <c r="BK480" s="36"/>
      <c r="BL480" s="36"/>
      <c r="BM480" s="36"/>
      <c r="BN480" s="36"/>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c r="EA480" s="11"/>
      <c r="EB480" s="11"/>
      <c r="EC480" s="11"/>
      <c r="ED480" s="11"/>
      <c r="EE480" s="11"/>
      <c r="EF480" s="11"/>
      <c r="EG480" s="11"/>
      <c r="EH480" s="11"/>
      <c r="EI480" s="11"/>
      <c r="EJ480" s="11"/>
      <c r="EK480" s="11"/>
      <c r="EL480" s="11"/>
      <c r="EM480" s="11"/>
      <c r="EN480" s="11"/>
      <c r="EO480" s="11"/>
      <c r="EP480" s="11"/>
      <c r="EQ480" s="11"/>
      <c r="ER480" s="11"/>
      <c r="ES480" s="11"/>
      <c r="ET480" s="11"/>
      <c r="EU480" s="11"/>
      <c r="EV480" s="11"/>
      <c r="EW480" s="11"/>
      <c r="EX480" s="11"/>
      <c r="EY480" s="11"/>
      <c r="EZ480" s="11"/>
      <c r="FA480" s="11"/>
      <c r="FB480" s="11"/>
      <c r="FC480" s="11"/>
      <c r="FD480" s="11"/>
      <c r="FE480" s="11"/>
      <c r="FF480" s="11"/>
    </row>
    <row r="481" ht="14.25" customHeight="1">
      <c r="A481" s="11"/>
      <c r="B481" s="11"/>
      <c r="C481" s="13" t="s">
        <v>346</v>
      </c>
      <c r="D481" s="11"/>
      <c r="E481" s="11"/>
      <c r="F481" s="11"/>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36"/>
      <c r="BF481" s="36"/>
      <c r="BG481" s="36"/>
      <c r="BH481" s="36"/>
      <c r="BI481" s="36"/>
      <c r="BJ481" s="36"/>
      <c r="BK481" s="36"/>
      <c r="BL481" s="36"/>
      <c r="BM481" s="36"/>
      <c r="BN481" s="36"/>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1"/>
      <c r="EE481" s="11"/>
      <c r="EF481" s="11"/>
      <c r="EG481" s="11"/>
      <c r="EH481" s="11"/>
      <c r="EI481" s="11"/>
      <c r="EJ481" s="11"/>
      <c r="EK481" s="11"/>
      <c r="EL481" s="11"/>
      <c r="EM481" s="11"/>
      <c r="EN481" s="11"/>
      <c r="EO481" s="11"/>
      <c r="EP481" s="11"/>
      <c r="EQ481" s="11"/>
      <c r="ER481" s="11"/>
      <c r="ES481" s="11"/>
      <c r="ET481" s="11"/>
      <c r="EU481" s="11"/>
      <c r="EV481" s="11"/>
      <c r="EW481" s="11"/>
      <c r="EX481" s="11"/>
      <c r="EY481" s="11"/>
      <c r="EZ481" s="11"/>
      <c r="FA481" s="11"/>
      <c r="FB481" s="11"/>
      <c r="FC481" s="11"/>
      <c r="FD481" s="11"/>
      <c r="FE481" s="11"/>
      <c r="FF481" s="11"/>
    </row>
    <row r="482" ht="14.25" customHeight="1">
      <c r="D482" s="13" t="str">
        <f t="shared" ref="D482:D487" si="397">+D473</f>
        <v>SDRs</v>
      </c>
      <c r="F482" s="169">
        <f>+Assumptions!I62</f>
        <v>60000</v>
      </c>
      <c r="G482" s="57">
        <f t="shared" ref="G482:BN482" si="396">+$F482*G473/12*G$489</f>
        <v>5000</v>
      </c>
      <c r="H482" s="57">
        <f t="shared" si="396"/>
        <v>5000</v>
      </c>
      <c r="I482" s="57">
        <f t="shared" si="396"/>
        <v>5000</v>
      </c>
      <c r="J482" s="57">
        <f t="shared" si="396"/>
        <v>10000</v>
      </c>
      <c r="K482" s="57">
        <f t="shared" si="396"/>
        <v>10000</v>
      </c>
      <c r="L482" s="57">
        <f t="shared" si="396"/>
        <v>10000</v>
      </c>
      <c r="M482" s="57">
        <f t="shared" si="396"/>
        <v>15000</v>
      </c>
      <c r="N482" s="57">
        <f t="shared" si="396"/>
        <v>15000</v>
      </c>
      <c r="O482" s="57">
        <f t="shared" si="396"/>
        <v>15000</v>
      </c>
      <c r="P482" s="57">
        <f t="shared" si="396"/>
        <v>20000</v>
      </c>
      <c r="Q482" s="57">
        <f t="shared" si="396"/>
        <v>20000</v>
      </c>
      <c r="R482" s="57">
        <f t="shared" si="396"/>
        <v>25000</v>
      </c>
      <c r="S482" s="57">
        <f t="shared" si="396"/>
        <v>26250</v>
      </c>
      <c r="T482" s="57">
        <f t="shared" si="396"/>
        <v>31500</v>
      </c>
      <c r="U482" s="57">
        <f t="shared" si="396"/>
        <v>31500</v>
      </c>
      <c r="V482" s="57">
        <f t="shared" si="396"/>
        <v>36750</v>
      </c>
      <c r="W482" s="57">
        <f t="shared" si="396"/>
        <v>36750</v>
      </c>
      <c r="X482" s="57">
        <f t="shared" si="396"/>
        <v>42000</v>
      </c>
      <c r="Y482" s="57">
        <f t="shared" si="396"/>
        <v>42000</v>
      </c>
      <c r="Z482" s="57">
        <f t="shared" si="396"/>
        <v>47250</v>
      </c>
      <c r="AA482" s="57">
        <f t="shared" si="396"/>
        <v>47250</v>
      </c>
      <c r="AB482" s="57">
        <f t="shared" si="396"/>
        <v>52500</v>
      </c>
      <c r="AC482" s="57">
        <f t="shared" si="396"/>
        <v>52500</v>
      </c>
      <c r="AD482" s="57">
        <f t="shared" si="396"/>
        <v>57750</v>
      </c>
      <c r="AE482" s="57">
        <f t="shared" si="396"/>
        <v>60500</v>
      </c>
      <c r="AF482" s="57">
        <f t="shared" si="396"/>
        <v>66000</v>
      </c>
      <c r="AG482" s="57">
        <f t="shared" si="396"/>
        <v>66000</v>
      </c>
      <c r="AH482" s="57">
        <f t="shared" si="396"/>
        <v>71500</v>
      </c>
      <c r="AI482" s="57">
        <f t="shared" si="396"/>
        <v>71500</v>
      </c>
      <c r="AJ482" s="57">
        <f t="shared" si="396"/>
        <v>77000</v>
      </c>
      <c r="AK482" s="57">
        <f t="shared" si="396"/>
        <v>77000</v>
      </c>
      <c r="AL482" s="57">
        <f t="shared" si="396"/>
        <v>82500</v>
      </c>
      <c r="AM482" s="57">
        <f t="shared" si="396"/>
        <v>82500</v>
      </c>
      <c r="AN482" s="57">
        <f t="shared" si="396"/>
        <v>88000</v>
      </c>
      <c r="AO482" s="57">
        <f t="shared" si="396"/>
        <v>88000</v>
      </c>
      <c r="AP482" s="57">
        <f t="shared" si="396"/>
        <v>93500</v>
      </c>
      <c r="AQ482" s="57">
        <f t="shared" si="396"/>
        <v>97750</v>
      </c>
      <c r="AR482" s="57">
        <f t="shared" si="396"/>
        <v>103500</v>
      </c>
      <c r="AS482" s="57">
        <f t="shared" si="396"/>
        <v>103500</v>
      </c>
      <c r="AT482" s="57">
        <f t="shared" si="396"/>
        <v>109250</v>
      </c>
      <c r="AU482" s="57">
        <f t="shared" si="396"/>
        <v>109250</v>
      </c>
      <c r="AV482" s="57">
        <f t="shared" si="396"/>
        <v>115000</v>
      </c>
      <c r="AW482" s="57">
        <f t="shared" si="396"/>
        <v>115000</v>
      </c>
      <c r="AX482" s="57">
        <f t="shared" si="396"/>
        <v>120750</v>
      </c>
      <c r="AY482" s="57">
        <f t="shared" si="396"/>
        <v>120750</v>
      </c>
      <c r="AZ482" s="57">
        <f t="shared" si="396"/>
        <v>126500</v>
      </c>
      <c r="BA482" s="57">
        <f t="shared" si="396"/>
        <v>126500</v>
      </c>
      <c r="BB482" s="57">
        <f t="shared" si="396"/>
        <v>132250</v>
      </c>
      <c r="BC482" s="57">
        <f t="shared" si="396"/>
        <v>138000</v>
      </c>
      <c r="BD482" s="57">
        <f t="shared" si="396"/>
        <v>144000</v>
      </c>
      <c r="BE482" s="57">
        <f t="shared" si="396"/>
        <v>144000</v>
      </c>
      <c r="BF482" s="57">
        <f t="shared" si="396"/>
        <v>150000</v>
      </c>
      <c r="BG482" s="57">
        <f t="shared" si="396"/>
        <v>150000</v>
      </c>
      <c r="BH482" s="57">
        <f t="shared" si="396"/>
        <v>156000</v>
      </c>
      <c r="BI482" s="57">
        <f t="shared" si="396"/>
        <v>156000</v>
      </c>
      <c r="BJ482" s="57">
        <f t="shared" si="396"/>
        <v>162000</v>
      </c>
      <c r="BK482" s="57">
        <f t="shared" si="396"/>
        <v>162000</v>
      </c>
      <c r="BL482" s="57">
        <f t="shared" si="396"/>
        <v>168000</v>
      </c>
      <c r="BM482" s="57">
        <f t="shared" si="396"/>
        <v>168000</v>
      </c>
      <c r="BN482" s="57">
        <f t="shared" si="396"/>
        <v>174000</v>
      </c>
    </row>
    <row r="483" ht="14.25" customHeight="1">
      <c r="D483" s="13" t="str">
        <f t="shared" si="397"/>
        <v>Closer</v>
      </c>
      <c r="F483" s="169">
        <f>+Assumptions!I63</f>
        <v>80000</v>
      </c>
      <c r="G483" s="66">
        <f t="shared" ref="G483:BN483" si="398">+$F483*G474/12*G$489</f>
        <v>0</v>
      </c>
      <c r="H483" s="66">
        <f t="shared" si="398"/>
        <v>0</v>
      </c>
      <c r="I483" s="66">
        <f t="shared" si="398"/>
        <v>0</v>
      </c>
      <c r="J483" s="66">
        <f t="shared" si="398"/>
        <v>0</v>
      </c>
      <c r="K483" s="66">
        <f t="shared" si="398"/>
        <v>0</v>
      </c>
      <c r="L483" s="66">
        <f t="shared" si="398"/>
        <v>0</v>
      </c>
      <c r="M483" s="66">
        <f t="shared" si="398"/>
        <v>0</v>
      </c>
      <c r="N483" s="66">
        <f t="shared" si="398"/>
        <v>0</v>
      </c>
      <c r="O483" s="66">
        <f t="shared" si="398"/>
        <v>0</v>
      </c>
      <c r="P483" s="66">
        <f t="shared" si="398"/>
        <v>0</v>
      </c>
      <c r="Q483" s="66">
        <f t="shared" si="398"/>
        <v>0</v>
      </c>
      <c r="R483" s="66">
        <f t="shared" si="398"/>
        <v>6666.666667</v>
      </c>
      <c r="S483" s="66">
        <f t="shared" si="398"/>
        <v>7000</v>
      </c>
      <c r="T483" s="66">
        <f t="shared" si="398"/>
        <v>7000</v>
      </c>
      <c r="U483" s="66">
        <f t="shared" si="398"/>
        <v>7000</v>
      </c>
      <c r="V483" s="66">
        <f t="shared" si="398"/>
        <v>7000</v>
      </c>
      <c r="W483" s="66">
        <f t="shared" si="398"/>
        <v>7000</v>
      </c>
      <c r="X483" s="66">
        <f t="shared" si="398"/>
        <v>7000</v>
      </c>
      <c r="Y483" s="66">
        <f t="shared" si="398"/>
        <v>7000</v>
      </c>
      <c r="Z483" s="66">
        <f t="shared" si="398"/>
        <v>7000</v>
      </c>
      <c r="AA483" s="66">
        <f t="shared" si="398"/>
        <v>7000</v>
      </c>
      <c r="AB483" s="66">
        <f t="shared" si="398"/>
        <v>14000</v>
      </c>
      <c r="AC483" s="66">
        <f t="shared" si="398"/>
        <v>14000</v>
      </c>
      <c r="AD483" s="66">
        <f t="shared" si="398"/>
        <v>14000</v>
      </c>
      <c r="AE483" s="66">
        <f t="shared" si="398"/>
        <v>14666.66667</v>
      </c>
      <c r="AF483" s="66">
        <f t="shared" si="398"/>
        <v>14666.66667</v>
      </c>
      <c r="AG483" s="66">
        <f t="shared" si="398"/>
        <v>14666.66667</v>
      </c>
      <c r="AH483" s="66">
        <f t="shared" si="398"/>
        <v>14666.66667</v>
      </c>
      <c r="AI483" s="66">
        <f t="shared" si="398"/>
        <v>14666.66667</v>
      </c>
      <c r="AJ483" s="66">
        <f t="shared" si="398"/>
        <v>14666.66667</v>
      </c>
      <c r="AK483" s="66">
        <f t="shared" si="398"/>
        <v>14666.66667</v>
      </c>
      <c r="AL483" s="66">
        <f t="shared" si="398"/>
        <v>22000</v>
      </c>
      <c r="AM483" s="66">
        <f t="shared" si="398"/>
        <v>22000</v>
      </c>
      <c r="AN483" s="66">
        <f t="shared" si="398"/>
        <v>22000</v>
      </c>
      <c r="AO483" s="66">
        <f t="shared" si="398"/>
        <v>22000</v>
      </c>
      <c r="AP483" s="66">
        <f t="shared" si="398"/>
        <v>22000</v>
      </c>
      <c r="AQ483" s="66">
        <f t="shared" si="398"/>
        <v>23000</v>
      </c>
      <c r="AR483" s="66">
        <f t="shared" si="398"/>
        <v>23000</v>
      </c>
      <c r="AS483" s="66">
        <f t="shared" si="398"/>
        <v>23000</v>
      </c>
      <c r="AT483" s="66">
        <f t="shared" si="398"/>
        <v>23000</v>
      </c>
      <c r="AU483" s="66">
        <f t="shared" si="398"/>
        <v>23000</v>
      </c>
      <c r="AV483" s="66">
        <f t="shared" si="398"/>
        <v>30666.66667</v>
      </c>
      <c r="AW483" s="66">
        <f t="shared" si="398"/>
        <v>30666.66667</v>
      </c>
      <c r="AX483" s="66">
        <f t="shared" si="398"/>
        <v>30666.66667</v>
      </c>
      <c r="AY483" s="66">
        <f t="shared" si="398"/>
        <v>30666.66667</v>
      </c>
      <c r="AZ483" s="66">
        <f t="shared" si="398"/>
        <v>30666.66667</v>
      </c>
      <c r="BA483" s="66">
        <f t="shared" si="398"/>
        <v>30666.66667</v>
      </c>
      <c r="BB483" s="66">
        <f t="shared" si="398"/>
        <v>30666.66667</v>
      </c>
      <c r="BC483" s="66">
        <f t="shared" si="398"/>
        <v>32000</v>
      </c>
      <c r="BD483" s="66">
        <f t="shared" si="398"/>
        <v>32000</v>
      </c>
      <c r="BE483" s="66">
        <f t="shared" si="398"/>
        <v>32000</v>
      </c>
      <c r="BF483" s="66">
        <f t="shared" si="398"/>
        <v>40000</v>
      </c>
      <c r="BG483" s="66">
        <f t="shared" si="398"/>
        <v>40000</v>
      </c>
      <c r="BH483" s="66">
        <f t="shared" si="398"/>
        <v>40000</v>
      </c>
      <c r="BI483" s="66">
        <f t="shared" si="398"/>
        <v>40000</v>
      </c>
      <c r="BJ483" s="66">
        <f t="shared" si="398"/>
        <v>40000</v>
      </c>
      <c r="BK483" s="66">
        <f t="shared" si="398"/>
        <v>40000</v>
      </c>
      <c r="BL483" s="66">
        <f t="shared" si="398"/>
        <v>40000</v>
      </c>
      <c r="BM483" s="66">
        <f t="shared" si="398"/>
        <v>40000</v>
      </c>
      <c r="BN483" s="66">
        <f t="shared" si="398"/>
        <v>40000</v>
      </c>
    </row>
    <row r="484" ht="14.25" customHeight="1">
      <c r="D484" s="13" t="str">
        <f t="shared" si="397"/>
        <v>SDR Manager</v>
      </c>
      <c r="F484" s="169">
        <f>+Assumptions!I64</f>
        <v>100000</v>
      </c>
      <c r="G484" s="66">
        <f t="shared" ref="G484:BN484" si="399">+$F484*G475/12*G$489</f>
        <v>0</v>
      </c>
      <c r="H484" s="66">
        <f t="shared" si="399"/>
        <v>0</v>
      </c>
      <c r="I484" s="66">
        <f t="shared" si="399"/>
        <v>0</v>
      </c>
      <c r="J484" s="66">
        <f t="shared" si="399"/>
        <v>0</v>
      </c>
      <c r="K484" s="66">
        <f t="shared" si="399"/>
        <v>0</v>
      </c>
      <c r="L484" s="66">
        <f t="shared" si="399"/>
        <v>0</v>
      </c>
      <c r="M484" s="66">
        <f t="shared" si="399"/>
        <v>0</v>
      </c>
      <c r="N484" s="66">
        <f t="shared" si="399"/>
        <v>0</v>
      </c>
      <c r="O484" s="66">
        <f t="shared" si="399"/>
        <v>0</v>
      </c>
      <c r="P484" s="66">
        <f t="shared" si="399"/>
        <v>0</v>
      </c>
      <c r="Q484" s="66">
        <f t="shared" si="399"/>
        <v>0</v>
      </c>
      <c r="R484" s="66">
        <f t="shared" si="399"/>
        <v>0</v>
      </c>
      <c r="S484" s="66">
        <f t="shared" si="399"/>
        <v>0</v>
      </c>
      <c r="T484" s="66">
        <f t="shared" si="399"/>
        <v>0</v>
      </c>
      <c r="U484" s="66">
        <f t="shared" si="399"/>
        <v>0</v>
      </c>
      <c r="V484" s="66">
        <f t="shared" si="399"/>
        <v>0</v>
      </c>
      <c r="W484" s="66">
        <f t="shared" si="399"/>
        <v>0</v>
      </c>
      <c r="X484" s="66">
        <f t="shared" si="399"/>
        <v>0</v>
      </c>
      <c r="Y484" s="66">
        <f t="shared" si="399"/>
        <v>0</v>
      </c>
      <c r="Z484" s="66">
        <f t="shared" si="399"/>
        <v>0</v>
      </c>
      <c r="AA484" s="66">
        <f t="shared" si="399"/>
        <v>0</v>
      </c>
      <c r="AB484" s="66">
        <f t="shared" si="399"/>
        <v>8750</v>
      </c>
      <c r="AC484" s="66">
        <f t="shared" si="399"/>
        <v>8750</v>
      </c>
      <c r="AD484" s="66">
        <f t="shared" si="399"/>
        <v>8750</v>
      </c>
      <c r="AE484" s="66">
        <f t="shared" si="399"/>
        <v>9166.666667</v>
      </c>
      <c r="AF484" s="66">
        <f t="shared" si="399"/>
        <v>9166.666667</v>
      </c>
      <c r="AG484" s="66">
        <f t="shared" si="399"/>
        <v>9166.666667</v>
      </c>
      <c r="AH484" s="66">
        <f t="shared" si="399"/>
        <v>9166.666667</v>
      </c>
      <c r="AI484" s="66">
        <f t="shared" si="399"/>
        <v>9166.666667</v>
      </c>
      <c r="AJ484" s="66">
        <f t="shared" si="399"/>
        <v>9166.666667</v>
      </c>
      <c r="AK484" s="66">
        <f t="shared" si="399"/>
        <v>9166.666667</v>
      </c>
      <c r="AL484" s="66">
        <f t="shared" si="399"/>
        <v>9166.666667</v>
      </c>
      <c r="AM484" s="66">
        <f t="shared" si="399"/>
        <v>9166.666667</v>
      </c>
      <c r="AN484" s="66">
        <f t="shared" si="399"/>
        <v>9166.666667</v>
      </c>
      <c r="AO484" s="66">
        <f t="shared" si="399"/>
        <v>9166.666667</v>
      </c>
      <c r="AP484" s="66">
        <f t="shared" si="399"/>
        <v>9166.666667</v>
      </c>
      <c r="AQ484" s="66">
        <f t="shared" si="399"/>
        <v>9583.333333</v>
      </c>
      <c r="AR484" s="66">
        <f t="shared" si="399"/>
        <v>9583.333333</v>
      </c>
      <c r="AS484" s="66">
        <f t="shared" si="399"/>
        <v>9583.333333</v>
      </c>
      <c r="AT484" s="66">
        <f t="shared" si="399"/>
        <v>9583.333333</v>
      </c>
      <c r="AU484" s="66">
        <f t="shared" si="399"/>
        <v>9583.333333</v>
      </c>
      <c r="AV484" s="66">
        <f t="shared" si="399"/>
        <v>19166.66667</v>
      </c>
      <c r="AW484" s="66">
        <f t="shared" si="399"/>
        <v>19166.66667</v>
      </c>
      <c r="AX484" s="66">
        <f t="shared" si="399"/>
        <v>19166.66667</v>
      </c>
      <c r="AY484" s="66">
        <f t="shared" si="399"/>
        <v>19166.66667</v>
      </c>
      <c r="AZ484" s="66">
        <f t="shared" si="399"/>
        <v>19166.66667</v>
      </c>
      <c r="BA484" s="66">
        <f t="shared" si="399"/>
        <v>19166.66667</v>
      </c>
      <c r="BB484" s="66">
        <f t="shared" si="399"/>
        <v>19166.66667</v>
      </c>
      <c r="BC484" s="66">
        <f t="shared" si="399"/>
        <v>20000</v>
      </c>
      <c r="BD484" s="66">
        <f t="shared" si="399"/>
        <v>20000</v>
      </c>
      <c r="BE484" s="66">
        <f t="shared" si="399"/>
        <v>20000</v>
      </c>
      <c r="BF484" s="66">
        <f t="shared" si="399"/>
        <v>20000</v>
      </c>
      <c r="BG484" s="66">
        <f t="shared" si="399"/>
        <v>20000</v>
      </c>
      <c r="BH484" s="66">
        <f t="shared" si="399"/>
        <v>20000</v>
      </c>
      <c r="BI484" s="66">
        <f t="shared" si="399"/>
        <v>20000</v>
      </c>
      <c r="BJ484" s="66">
        <f t="shared" si="399"/>
        <v>20000</v>
      </c>
      <c r="BK484" s="66">
        <f t="shared" si="399"/>
        <v>20000</v>
      </c>
      <c r="BL484" s="66">
        <f t="shared" si="399"/>
        <v>20000</v>
      </c>
      <c r="BM484" s="66">
        <f t="shared" si="399"/>
        <v>20000</v>
      </c>
      <c r="BN484" s="66">
        <f t="shared" si="399"/>
        <v>20000</v>
      </c>
    </row>
    <row r="485" ht="14.25" customHeight="1">
      <c r="D485" s="13" t="str">
        <f t="shared" si="397"/>
        <v>Closer Manager</v>
      </c>
      <c r="F485" s="169">
        <f>+Assumptions!I65</f>
        <v>100000</v>
      </c>
      <c r="G485" s="66">
        <f t="shared" ref="G485:BN485" si="400">+$F485*G476/12*G$489</f>
        <v>0</v>
      </c>
      <c r="H485" s="66">
        <f t="shared" si="400"/>
        <v>0</v>
      </c>
      <c r="I485" s="66">
        <f t="shared" si="400"/>
        <v>0</v>
      </c>
      <c r="J485" s="66">
        <f t="shared" si="400"/>
        <v>0</v>
      </c>
      <c r="K485" s="66">
        <f t="shared" si="400"/>
        <v>0</v>
      </c>
      <c r="L485" s="66">
        <f t="shared" si="400"/>
        <v>0</v>
      </c>
      <c r="M485" s="66">
        <f t="shared" si="400"/>
        <v>0</v>
      </c>
      <c r="N485" s="66">
        <f t="shared" si="400"/>
        <v>0</v>
      </c>
      <c r="O485" s="66">
        <f t="shared" si="400"/>
        <v>0</v>
      </c>
      <c r="P485" s="66">
        <f t="shared" si="400"/>
        <v>0</v>
      </c>
      <c r="Q485" s="66">
        <f t="shared" si="400"/>
        <v>0</v>
      </c>
      <c r="R485" s="66">
        <f t="shared" si="400"/>
        <v>0</v>
      </c>
      <c r="S485" s="66">
        <f t="shared" si="400"/>
        <v>0</v>
      </c>
      <c r="T485" s="66">
        <f t="shared" si="400"/>
        <v>0</v>
      </c>
      <c r="U485" s="66">
        <f t="shared" si="400"/>
        <v>0</v>
      </c>
      <c r="V485" s="66">
        <f t="shared" si="400"/>
        <v>0</v>
      </c>
      <c r="W485" s="66">
        <f t="shared" si="400"/>
        <v>0</v>
      </c>
      <c r="X485" s="66">
        <f t="shared" si="400"/>
        <v>0</v>
      </c>
      <c r="Y485" s="66">
        <f t="shared" si="400"/>
        <v>0</v>
      </c>
      <c r="Z485" s="66">
        <f t="shared" si="400"/>
        <v>0</v>
      </c>
      <c r="AA485" s="66">
        <f t="shared" si="400"/>
        <v>0</v>
      </c>
      <c r="AB485" s="66">
        <f t="shared" si="400"/>
        <v>0</v>
      </c>
      <c r="AC485" s="66">
        <f t="shared" si="400"/>
        <v>0</v>
      </c>
      <c r="AD485" s="66">
        <f t="shared" si="400"/>
        <v>0</v>
      </c>
      <c r="AE485" s="66">
        <f t="shared" si="400"/>
        <v>0</v>
      </c>
      <c r="AF485" s="66">
        <f t="shared" si="400"/>
        <v>0</v>
      </c>
      <c r="AG485" s="66">
        <f t="shared" si="400"/>
        <v>0</v>
      </c>
      <c r="AH485" s="66">
        <f t="shared" si="400"/>
        <v>0</v>
      </c>
      <c r="AI485" s="66">
        <f t="shared" si="400"/>
        <v>0</v>
      </c>
      <c r="AJ485" s="66">
        <f t="shared" si="400"/>
        <v>0</v>
      </c>
      <c r="AK485" s="66">
        <f t="shared" si="400"/>
        <v>0</v>
      </c>
      <c r="AL485" s="66">
        <f t="shared" si="400"/>
        <v>0</v>
      </c>
      <c r="AM485" s="66">
        <f t="shared" si="400"/>
        <v>0</v>
      </c>
      <c r="AN485" s="66">
        <f t="shared" si="400"/>
        <v>0</v>
      </c>
      <c r="AO485" s="66">
        <f t="shared" si="400"/>
        <v>0</v>
      </c>
      <c r="AP485" s="66">
        <f t="shared" si="400"/>
        <v>0</v>
      </c>
      <c r="AQ485" s="66">
        <f t="shared" si="400"/>
        <v>0</v>
      </c>
      <c r="AR485" s="66">
        <f t="shared" si="400"/>
        <v>0</v>
      </c>
      <c r="AS485" s="66">
        <f t="shared" si="400"/>
        <v>0</v>
      </c>
      <c r="AT485" s="66">
        <f t="shared" si="400"/>
        <v>0</v>
      </c>
      <c r="AU485" s="66">
        <f t="shared" si="400"/>
        <v>0</v>
      </c>
      <c r="AV485" s="66">
        <f t="shared" si="400"/>
        <v>0</v>
      </c>
      <c r="AW485" s="66">
        <f t="shared" si="400"/>
        <v>0</v>
      </c>
      <c r="AX485" s="66">
        <f t="shared" si="400"/>
        <v>0</v>
      </c>
      <c r="AY485" s="66">
        <f t="shared" si="400"/>
        <v>0</v>
      </c>
      <c r="AZ485" s="66">
        <f t="shared" si="400"/>
        <v>0</v>
      </c>
      <c r="BA485" s="66">
        <f t="shared" si="400"/>
        <v>0</v>
      </c>
      <c r="BB485" s="66">
        <f t="shared" si="400"/>
        <v>0</v>
      </c>
      <c r="BC485" s="66">
        <f t="shared" si="400"/>
        <v>0</v>
      </c>
      <c r="BD485" s="66">
        <f t="shared" si="400"/>
        <v>0</v>
      </c>
      <c r="BE485" s="66">
        <f t="shared" si="400"/>
        <v>0</v>
      </c>
      <c r="BF485" s="66">
        <f t="shared" si="400"/>
        <v>0</v>
      </c>
      <c r="BG485" s="66">
        <f t="shared" si="400"/>
        <v>0</v>
      </c>
      <c r="BH485" s="66">
        <f t="shared" si="400"/>
        <v>0</v>
      </c>
      <c r="BI485" s="66">
        <f t="shared" si="400"/>
        <v>0</v>
      </c>
      <c r="BJ485" s="66">
        <f t="shared" si="400"/>
        <v>0</v>
      </c>
      <c r="BK485" s="66">
        <f t="shared" si="400"/>
        <v>0</v>
      </c>
      <c r="BL485" s="66">
        <f t="shared" si="400"/>
        <v>0</v>
      </c>
      <c r="BM485" s="66">
        <f t="shared" si="400"/>
        <v>0</v>
      </c>
      <c r="BN485" s="66">
        <f t="shared" si="400"/>
        <v>0</v>
      </c>
    </row>
    <row r="486" ht="14.25" customHeight="1">
      <c r="D486" s="13" t="str">
        <f t="shared" si="397"/>
        <v>Director</v>
      </c>
      <c r="F486" s="169">
        <f>+Assumptions!I66</f>
        <v>120000</v>
      </c>
      <c r="G486" s="66">
        <f t="shared" ref="G486:BN486" si="401">+$F486*G477/12*G$489</f>
        <v>0</v>
      </c>
      <c r="H486" s="66">
        <f t="shared" si="401"/>
        <v>0</v>
      </c>
      <c r="I486" s="66">
        <f t="shared" si="401"/>
        <v>0</v>
      </c>
      <c r="J486" s="66">
        <f t="shared" si="401"/>
        <v>0</v>
      </c>
      <c r="K486" s="66">
        <f t="shared" si="401"/>
        <v>0</v>
      </c>
      <c r="L486" s="66">
        <f t="shared" si="401"/>
        <v>0</v>
      </c>
      <c r="M486" s="66">
        <f t="shared" si="401"/>
        <v>0</v>
      </c>
      <c r="N486" s="66">
        <f t="shared" si="401"/>
        <v>0</v>
      </c>
      <c r="O486" s="66">
        <f t="shared" si="401"/>
        <v>0</v>
      </c>
      <c r="P486" s="66">
        <f t="shared" si="401"/>
        <v>0</v>
      </c>
      <c r="Q486" s="66">
        <f t="shared" si="401"/>
        <v>0</v>
      </c>
      <c r="R486" s="66">
        <f t="shared" si="401"/>
        <v>0</v>
      </c>
      <c r="S486" s="66">
        <f t="shared" si="401"/>
        <v>0</v>
      </c>
      <c r="T486" s="66">
        <f t="shared" si="401"/>
        <v>0</v>
      </c>
      <c r="U486" s="66">
        <f t="shared" si="401"/>
        <v>0</v>
      </c>
      <c r="V486" s="66">
        <f t="shared" si="401"/>
        <v>0</v>
      </c>
      <c r="W486" s="66">
        <f t="shared" si="401"/>
        <v>0</v>
      </c>
      <c r="X486" s="66">
        <f t="shared" si="401"/>
        <v>0</v>
      </c>
      <c r="Y486" s="66">
        <f t="shared" si="401"/>
        <v>0</v>
      </c>
      <c r="Z486" s="66">
        <f t="shared" si="401"/>
        <v>0</v>
      </c>
      <c r="AA486" s="66">
        <f t="shared" si="401"/>
        <v>0</v>
      </c>
      <c r="AB486" s="66">
        <f t="shared" si="401"/>
        <v>0</v>
      </c>
      <c r="AC486" s="66">
        <f t="shared" si="401"/>
        <v>0</v>
      </c>
      <c r="AD486" s="66">
        <f t="shared" si="401"/>
        <v>0</v>
      </c>
      <c r="AE486" s="66">
        <f t="shared" si="401"/>
        <v>0</v>
      </c>
      <c r="AF486" s="66">
        <f t="shared" si="401"/>
        <v>0</v>
      </c>
      <c r="AG486" s="66">
        <f t="shared" si="401"/>
        <v>0</v>
      </c>
      <c r="AH486" s="66">
        <f t="shared" si="401"/>
        <v>0</v>
      </c>
      <c r="AI486" s="66">
        <f t="shared" si="401"/>
        <v>0</v>
      </c>
      <c r="AJ486" s="66">
        <f t="shared" si="401"/>
        <v>0</v>
      </c>
      <c r="AK486" s="66">
        <f t="shared" si="401"/>
        <v>0</v>
      </c>
      <c r="AL486" s="66">
        <f t="shared" si="401"/>
        <v>0</v>
      </c>
      <c r="AM486" s="66">
        <f t="shared" si="401"/>
        <v>0</v>
      </c>
      <c r="AN486" s="66">
        <f t="shared" si="401"/>
        <v>0</v>
      </c>
      <c r="AO486" s="66">
        <f t="shared" si="401"/>
        <v>0</v>
      </c>
      <c r="AP486" s="66">
        <f t="shared" si="401"/>
        <v>0</v>
      </c>
      <c r="AQ486" s="66">
        <f t="shared" si="401"/>
        <v>0</v>
      </c>
      <c r="AR486" s="66">
        <f t="shared" si="401"/>
        <v>0</v>
      </c>
      <c r="AS486" s="66">
        <f t="shared" si="401"/>
        <v>0</v>
      </c>
      <c r="AT486" s="66">
        <f t="shared" si="401"/>
        <v>0</v>
      </c>
      <c r="AU486" s="66">
        <f t="shared" si="401"/>
        <v>0</v>
      </c>
      <c r="AV486" s="66">
        <f t="shared" si="401"/>
        <v>0</v>
      </c>
      <c r="AW486" s="66">
        <f t="shared" si="401"/>
        <v>0</v>
      </c>
      <c r="AX486" s="66">
        <f t="shared" si="401"/>
        <v>0</v>
      </c>
      <c r="AY486" s="66">
        <f t="shared" si="401"/>
        <v>0</v>
      </c>
      <c r="AZ486" s="66">
        <f t="shared" si="401"/>
        <v>0</v>
      </c>
      <c r="BA486" s="66">
        <f t="shared" si="401"/>
        <v>0</v>
      </c>
      <c r="BB486" s="66">
        <f t="shared" si="401"/>
        <v>0</v>
      </c>
      <c r="BC486" s="66">
        <f t="shared" si="401"/>
        <v>0</v>
      </c>
      <c r="BD486" s="66">
        <f t="shared" si="401"/>
        <v>0</v>
      </c>
      <c r="BE486" s="66">
        <f t="shared" si="401"/>
        <v>0</v>
      </c>
      <c r="BF486" s="66">
        <f t="shared" si="401"/>
        <v>0</v>
      </c>
      <c r="BG486" s="66">
        <f t="shared" si="401"/>
        <v>0</v>
      </c>
      <c r="BH486" s="66">
        <f t="shared" si="401"/>
        <v>0</v>
      </c>
      <c r="BI486" s="66">
        <f t="shared" si="401"/>
        <v>0</v>
      </c>
      <c r="BJ486" s="66">
        <f t="shared" si="401"/>
        <v>0</v>
      </c>
      <c r="BK486" s="66">
        <f t="shared" si="401"/>
        <v>0</v>
      </c>
      <c r="BL486" s="66">
        <f t="shared" si="401"/>
        <v>0</v>
      </c>
      <c r="BM486" s="66">
        <f t="shared" si="401"/>
        <v>0</v>
      </c>
      <c r="BN486" s="66">
        <f t="shared" si="401"/>
        <v>0</v>
      </c>
    </row>
    <row r="487" ht="14.25" customHeight="1">
      <c r="D487" s="13" t="str">
        <f t="shared" si="397"/>
        <v>CSRs</v>
      </c>
      <c r="F487" s="169">
        <f>+Assumptions!I78</f>
        <v>75000</v>
      </c>
      <c r="G487" s="67">
        <f t="shared" ref="G487:BN487" si="402">+$F487*G478/12*G$489</f>
        <v>0</v>
      </c>
      <c r="H487" s="67">
        <f t="shared" si="402"/>
        <v>0</v>
      </c>
      <c r="I487" s="67">
        <f t="shared" si="402"/>
        <v>0</v>
      </c>
      <c r="J487" s="67">
        <f t="shared" si="402"/>
        <v>0</v>
      </c>
      <c r="K487" s="67">
        <f t="shared" si="402"/>
        <v>0</v>
      </c>
      <c r="L487" s="67">
        <f t="shared" si="402"/>
        <v>0</v>
      </c>
      <c r="M487" s="67">
        <f t="shared" si="402"/>
        <v>0</v>
      </c>
      <c r="N487" s="67">
        <f t="shared" si="402"/>
        <v>0</v>
      </c>
      <c r="O487" s="67">
        <f t="shared" si="402"/>
        <v>0</v>
      </c>
      <c r="P487" s="67">
        <f t="shared" si="402"/>
        <v>0</v>
      </c>
      <c r="Q487" s="67">
        <f t="shared" si="402"/>
        <v>0</v>
      </c>
      <c r="R487" s="67">
        <f t="shared" si="402"/>
        <v>0</v>
      </c>
      <c r="S487" s="67">
        <f t="shared" si="402"/>
        <v>0</v>
      </c>
      <c r="T487" s="67">
        <f t="shared" si="402"/>
        <v>0</v>
      </c>
      <c r="U487" s="67">
        <f t="shared" si="402"/>
        <v>0</v>
      </c>
      <c r="V487" s="67">
        <f t="shared" si="402"/>
        <v>0</v>
      </c>
      <c r="W487" s="67">
        <f t="shared" si="402"/>
        <v>0</v>
      </c>
      <c r="X487" s="67">
        <f t="shared" si="402"/>
        <v>0</v>
      </c>
      <c r="Y487" s="67">
        <f t="shared" si="402"/>
        <v>6562.5</v>
      </c>
      <c r="Z487" s="67">
        <f t="shared" si="402"/>
        <v>6562.5</v>
      </c>
      <c r="AA487" s="67">
        <f t="shared" si="402"/>
        <v>6562.5</v>
      </c>
      <c r="AB487" s="67">
        <f t="shared" si="402"/>
        <v>6562.5</v>
      </c>
      <c r="AC487" s="67">
        <f t="shared" si="402"/>
        <v>6562.5</v>
      </c>
      <c r="AD487" s="67">
        <f t="shared" si="402"/>
        <v>6562.5</v>
      </c>
      <c r="AE487" s="67">
        <f t="shared" si="402"/>
        <v>6875</v>
      </c>
      <c r="AF487" s="67">
        <f t="shared" si="402"/>
        <v>13750</v>
      </c>
      <c r="AG487" s="67">
        <f t="shared" si="402"/>
        <v>13750</v>
      </c>
      <c r="AH487" s="67">
        <f t="shared" si="402"/>
        <v>13750</v>
      </c>
      <c r="AI487" s="67">
        <f t="shared" si="402"/>
        <v>13750</v>
      </c>
      <c r="AJ487" s="67">
        <f t="shared" si="402"/>
        <v>13750</v>
      </c>
      <c r="AK487" s="67">
        <f t="shared" si="402"/>
        <v>13750</v>
      </c>
      <c r="AL487" s="67">
        <f t="shared" si="402"/>
        <v>20625</v>
      </c>
      <c r="AM487" s="67">
        <f t="shared" si="402"/>
        <v>20625</v>
      </c>
      <c r="AN487" s="67">
        <f t="shared" si="402"/>
        <v>20625</v>
      </c>
      <c r="AO487" s="67">
        <f t="shared" si="402"/>
        <v>20625</v>
      </c>
      <c r="AP487" s="67">
        <f t="shared" si="402"/>
        <v>20625</v>
      </c>
      <c r="AQ487" s="67">
        <f t="shared" si="402"/>
        <v>28750</v>
      </c>
      <c r="AR487" s="67">
        <f t="shared" si="402"/>
        <v>28750</v>
      </c>
      <c r="AS487" s="67">
        <f t="shared" si="402"/>
        <v>28750</v>
      </c>
      <c r="AT487" s="67">
        <f t="shared" si="402"/>
        <v>28750</v>
      </c>
      <c r="AU487" s="67">
        <f t="shared" si="402"/>
        <v>35937.5</v>
      </c>
      <c r="AV487" s="67">
        <f t="shared" si="402"/>
        <v>35937.5</v>
      </c>
      <c r="AW487" s="67">
        <f t="shared" si="402"/>
        <v>35937.5</v>
      </c>
      <c r="AX487" s="67">
        <f t="shared" si="402"/>
        <v>35937.5</v>
      </c>
      <c r="AY487" s="67">
        <f t="shared" si="402"/>
        <v>43125</v>
      </c>
      <c r="AZ487" s="67">
        <f t="shared" si="402"/>
        <v>43125</v>
      </c>
      <c r="BA487" s="67">
        <f t="shared" si="402"/>
        <v>43125</v>
      </c>
      <c r="BB487" s="67">
        <f t="shared" si="402"/>
        <v>50312.5</v>
      </c>
      <c r="BC487" s="67">
        <f t="shared" si="402"/>
        <v>52500</v>
      </c>
      <c r="BD487" s="67">
        <f t="shared" si="402"/>
        <v>52500</v>
      </c>
      <c r="BE487" s="67">
        <f t="shared" si="402"/>
        <v>60000</v>
      </c>
      <c r="BF487" s="67">
        <f t="shared" si="402"/>
        <v>60000</v>
      </c>
      <c r="BG487" s="67">
        <f t="shared" si="402"/>
        <v>60000</v>
      </c>
      <c r="BH487" s="67">
        <f t="shared" si="402"/>
        <v>67500</v>
      </c>
      <c r="BI487" s="67">
        <f t="shared" si="402"/>
        <v>67500</v>
      </c>
      <c r="BJ487" s="67">
        <f t="shared" si="402"/>
        <v>67500</v>
      </c>
      <c r="BK487" s="67">
        <f t="shared" si="402"/>
        <v>75000</v>
      </c>
      <c r="BL487" s="67">
        <f t="shared" si="402"/>
        <v>75000</v>
      </c>
      <c r="BM487" s="67">
        <f t="shared" si="402"/>
        <v>75000</v>
      </c>
      <c r="BN487" s="67">
        <f t="shared" si="402"/>
        <v>82500</v>
      </c>
    </row>
    <row r="488" ht="14.25" customHeight="1">
      <c r="A488" s="11"/>
      <c r="B488" s="11"/>
      <c r="C488" s="11" t="s">
        <v>347</v>
      </c>
      <c r="D488" s="11"/>
      <c r="E488" s="11"/>
      <c r="F488" s="11"/>
      <c r="G488" s="36">
        <f t="shared" ref="G488:BN488" si="403">SUM(G482:G487)</f>
        <v>5000</v>
      </c>
      <c r="H488" s="36">
        <f t="shared" si="403"/>
        <v>5000</v>
      </c>
      <c r="I488" s="36">
        <f t="shared" si="403"/>
        <v>5000</v>
      </c>
      <c r="J488" s="36">
        <f t="shared" si="403"/>
        <v>10000</v>
      </c>
      <c r="K488" s="36">
        <f t="shared" si="403"/>
        <v>10000</v>
      </c>
      <c r="L488" s="36">
        <f t="shared" si="403"/>
        <v>10000</v>
      </c>
      <c r="M488" s="36">
        <f t="shared" si="403"/>
        <v>15000</v>
      </c>
      <c r="N488" s="36">
        <f t="shared" si="403"/>
        <v>15000</v>
      </c>
      <c r="O488" s="36">
        <f t="shared" si="403"/>
        <v>15000</v>
      </c>
      <c r="P488" s="36">
        <f t="shared" si="403"/>
        <v>20000</v>
      </c>
      <c r="Q488" s="36">
        <f t="shared" si="403"/>
        <v>20000</v>
      </c>
      <c r="R488" s="36">
        <f t="shared" si="403"/>
        <v>31666.66667</v>
      </c>
      <c r="S488" s="36">
        <f t="shared" si="403"/>
        <v>33250</v>
      </c>
      <c r="T488" s="36">
        <f t="shared" si="403"/>
        <v>38500</v>
      </c>
      <c r="U488" s="36">
        <f t="shared" si="403"/>
        <v>38500</v>
      </c>
      <c r="V488" s="36">
        <f t="shared" si="403"/>
        <v>43750</v>
      </c>
      <c r="W488" s="36">
        <f t="shared" si="403"/>
        <v>43750</v>
      </c>
      <c r="X488" s="36">
        <f t="shared" si="403"/>
        <v>49000</v>
      </c>
      <c r="Y488" s="36">
        <f t="shared" si="403"/>
        <v>55562.5</v>
      </c>
      <c r="Z488" s="36">
        <f t="shared" si="403"/>
        <v>60812.5</v>
      </c>
      <c r="AA488" s="36">
        <f t="shared" si="403"/>
        <v>60812.5</v>
      </c>
      <c r="AB488" s="36">
        <f t="shared" si="403"/>
        <v>81812.5</v>
      </c>
      <c r="AC488" s="36">
        <f t="shared" si="403"/>
        <v>81812.5</v>
      </c>
      <c r="AD488" s="36">
        <f t="shared" si="403"/>
        <v>87062.5</v>
      </c>
      <c r="AE488" s="36">
        <f t="shared" si="403"/>
        <v>91208.33333</v>
      </c>
      <c r="AF488" s="36">
        <f t="shared" si="403"/>
        <v>103583.3333</v>
      </c>
      <c r="AG488" s="36">
        <f t="shared" si="403"/>
        <v>103583.3333</v>
      </c>
      <c r="AH488" s="36">
        <f t="shared" si="403"/>
        <v>109083.3333</v>
      </c>
      <c r="AI488" s="36">
        <f t="shared" si="403"/>
        <v>109083.3333</v>
      </c>
      <c r="AJ488" s="36">
        <f t="shared" si="403"/>
        <v>114583.3333</v>
      </c>
      <c r="AK488" s="36">
        <f t="shared" si="403"/>
        <v>114583.3333</v>
      </c>
      <c r="AL488" s="36">
        <f t="shared" si="403"/>
        <v>134291.6667</v>
      </c>
      <c r="AM488" s="36">
        <f t="shared" si="403"/>
        <v>134291.6667</v>
      </c>
      <c r="AN488" s="36">
        <f t="shared" si="403"/>
        <v>139791.6667</v>
      </c>
      <c r="AO488" s="36">
        <f t="shared" si="403"/>
        <v>139791.6667</v>
      </c>
      <c r="AP488" s="36">
        <f t="shared" si="403"/>
        <v>145291.6667</v>
      </c>
      <c r="AQ488" s="36">
        <f t="shared" si="403"/>
        <v>159083.3333</v>
      </c>
      <c r="AR488" s="36">
        <f t="shared" si="403"/>
        <v>164833.3333</v>
      </c>
      <c r="AS488" s="36">
        <f t="shared" si="403"/>
        <v>164833.3333</v>
      </c>
      <c r="AT488" s="36">
        <f t="shared" si="403"/>
        <v>170583.3333</v>
      </c>
      <c r="AU488" s="36">
        <f t="shared" si="403"/>
        <v>177770.8333</v>
      </c>
      <c r="AV488" s="36">
        <f t="shared" si="403"/>
        <v>200770.8333</v>
      </c>
      <c r="AW488" s="36">
        <f t="shared" si="403"/>
        <v>200770.8333</v>
      </c>
      <c r="AX488" s="36">
        <f t="shared" si="403"/>
        <v>206520.8333</v>
      </c>
      <c r="AY488" s="36">
        <f t="shared" si="403"/>
        <v>213708.3333</v>
      </c>
      <c r="AZ488" s="36">
        <f t="shared" si="403"/>
        <v>219458.3333</v>
      </c>
      <c r="BA488" s="36">
        <f t="shared" si="403"/>
        <v>219458.3333</v>
      </c>
      <c r="BB488" s="36">
        <f t="shared" si="403"/>
        <v>232395.8333</v>
      </c>
      <c r="BC488" s="36">
        <f t="shared" si="403"/>
        <v>242500</v>
      </c>
      <c r="BD488" s="36">
        <f t="shared" si="403"/>
        <v>248500</v>
      </c>
      <c r="BE488" s="36">
        <f t="shared" si="403"/>
        <v>256000</v>
      </c>
      <c r="BF488" s="36">
        <f t="shared" si="403"/>
        <v>270000</v>
      </c>
      <c r="BG488" s="36">
        <f t="shared" si="403"/>
        <v>270000</v>
      </c>
      <c r="BH488" s="36">
        <f t="shared" si="403"/>
        <v>283500</v>
      </c>
      <c r="BI488" s="36">
        <f t="shared" si="403"/>
        <v>283500</v>
      </c>
      <c r="BJ488" s="36">
        <f t="shared" si="403"/>
        <v>289500</v>
      </c>
      <c r="BK488" s="36">
        <f t="shared" si="403"/>
        <v>297000</v>
      </c>
      <c r="BL488" s="36">
        <f t="shared" si="403"/>
        <v>303000</v>
      </c>
      <c r="BM488" s="36">
        <f t="shared" si="403"/>
        <v>303000</v>
      </c>
      <c r="BN488" s="36">
        <f t="shared" si="403"/>
        <v>316500</v>
      </c>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c r="EA488" s="11"/>
      <c r="EB488" s="11"/>
      <c r="EC488" s="11"/>
      <c r="ED488" s="11"/>
      <c r="EE488" s="11"/>
      <c r="EF488" s="11"/>
      <c r="EG488" s="11"/>
      <c r="EH488" s="11"/>
      <c r="EI488" s="11"/>
      <c r="EJ488" s="11"/>
      <c r="EK488" s="11"/>
      <c r="EL488" s="11"/>
      <c r="EM488" s="11"/>
      <c r="EN488" s="11"/>
      <c r="EO488" s="11"/>
      <c r="EP488" s="11"/>
      <c r="EQ488" s="11"/>
      <c r="ER488" s="11"/>
      <c r="ES488" s="11"/>
      <c r="ET488" s="11"/>
      <c r="EU488" s="11"/>
      <c r="EV488" s="11"/>
      <c r="EW488" s="11"/>
      <c r="EX488" s="11"/>
      <c r="EY488" s="11"/>
      <c r="EZ488" s="11"/>
      <c r="FA488" s="11"/>
      <c r="FB488" s="11"/>
      <c r="FC488" s="11"/>
      <c r="FD488" s="11"/>
      <c r="FE488" s="11"/>
      <c r="FF488" s="11"/>
    </row>
    <row r="489" ht="14.25" customHeight="1">
      <c r="D489" s="13" t="s">
        <v>348</v>
      </c>
      <c r="G489" s="163">
        <v>1.0</v>
      </c>
      <c r="H489" s="163">
        <v>1.0</v>
      </c>
      <c r="I489" s="163">
        <v>1.0</v>
      </c>
      <c r="J489" s="163">
        <v>1.0</v>
      </c>
      <c r="K489" s="163">
        <v>1.0</v>
      </c>
      <c r="L489" s="163">
        <v>1.0</v>
      </c>
      <c r="M489" s="163">
        <v>1.0</v>
      </c>
      <c r="N489" s="163">
        <v>1.0</v>
      </c>
      <c r="O489" s="163">
        <v>1.0</v>
      </c>
      <c r="P489" s="163">
        <v>1.0</v>
      </c>
      <c r="Q489" s="163">
        <v>1.0</v>
      </c>
      <c r="R489" s="163">
        <v>1.0</v>
      </c>
      <c r="S489" s="163">
        <f>+G489+Assumptions!$I$67</f>
        <v>1.05</v>
      </c>
      <c r="T489" s="163">
        <f>+H489+Assumptions!$I$67</f>
        <v>1.05</v>
      </c>
      <c r="U489" s="163">
        <f>+I489+Assumptions!$I$67</f>
        <v>1.05</v>
      </c>
      <c r="V489" s="163">
        <f>+J489+Assumptions!$I$67</f>
        <v>1.05</v>
      </c>
      <c r="W489" s="163">
        <f>+K489+Assumptions!$I$67</f>
        <v>1.05</v>
      </c>
      <c r="X489" s="163">
        <f>+L489+Assumptions!$I$67</f>
        <v>1.05</v>
      </c>
      <c r="Y489" s="163">
        <f>+M489+Assumptions!$I$67</f>
        <v>1.05</v>
      </c>
      <c r="Z489" s="163">
        <f>+N489+Assumptions!$I$67</f>
        <v>1.05</v>
      </c>
      <c r="AA489" s="163">
        <f>+O489+Assumptions!$I$67</f>
        <v>1.05</v>
      </c>
      <c r="AB489" s="163">
        <f>+P489+Assumptions!$I$67</f>
        <v>1.05</v>
      </c>
      <c r="AC489" s="163">
        <f>+Q489+Assumptions!$I$67</f>
        <v>1.05</v>
      </c>
      <c r="AD489" s="163">
        <f>+R489+Assumptions!$I$67</f>
        <v>1.05</v>
      </c>
      <c r="AE489" s="163">
        <f>+S489+Assumptions!$I$67</f>
        <v>1.1</v>
      </c>
      <c r="AF489" s="163">
        <f>+T489+Assumptions!$I$67</f>
        <v>1.1</v>
      </c>
      <c r="AG489" s="163">
        <f>+U489+Assumptions!$I$67</f>
        <v>1.1</v>
      </c>
      <c r="AH489" s="163">
        <f>+V489+Assumptions!$I$67</f>
        <v>1.1</v>
      </c>
      <c r="AI489" s="163">
        <f>+W489+Assumptions!$I$67</f>
        <v>1.1</v>
      </c>
      <c r="AJ489" s="163">
        <f>+X489+Assumptions!$I$67</f>
        <v>1.1</v>
      </c>
      <c r="AK489" s="163">
        <f>+Y489+Assumptions!$I$67</f>
        <v>1.1</v>
      </c>
      <c r="AL489" s="163">
        <f>+Z489+Assumptions!$I$67</f>
        <v>1.1</v>
      </c>
      <c r="AM489" s="163">
        <f>+AA489+Assumptions!$I$67</f>
        <v>1.1</v>
      </c>
      <c r="AN489" s="163">
        <f>+AB489+Assumptions!$I$67</f>
        <v>1.1</v>
      </c>
      <c r="AO489" s="163">
        <f>+AC489+Assumptions!$I$67</f>
        <v>1.1</v>
      </c>
      <c r="AP489" s="163">
        <f>+AD489+Assumptions!$I$67</f>
        <v>1.1</v>
      </c>
      <c r="AQ489" s="163">
        <f>+AE489+Assumptions!$I$67</f>
        <v>1.15</v>
      </c>
      <c r="AR489" s="163">
        <f>+AF489+Assumptions!$I$67</f>
        <v>1.15</v>
      </c>
      <c r="AS489" s="163">
        <f>+AG489+Assumptions!$I$67</f>
        <v>1.15</v>
      </c>
      <c r="AT489" s="163">
        <f>+AH489+Assumptions!$I$67</f>
        <v>1.15</v>
      </c>
      <c r="AU489" s="163">
        <f>+AI489+Assumptions!$I$67</f>
        <v>1.15</v>
      </c>
      <c r="AV489" s="163">
        <f>+AJ489+Assumptions!$I$67</f>
        <v>1.15</v>
      </c>
      <c r="AW489" s="163">
        <f>+AK489+Assumptions!$I$67</f>
        <v>1.15</v>
      </c>
      <c r="AX489" s="163">
        <f>+AL489+Assumptions!$I$67</f>
        <v>1.15</v>
      </c>
      <c r="AY489" s="163">
        <f>+AM489+Assumptions!$I$67</f>
        <v>1.15</v>
      </c>
      <c r="AZ489" s="163">
        <f>+AN489+Assumptions!$I$67</f>
        <v>1.15</v>
      </c>
      <c r="BA489" s="163">
        <f>+AO489+Assumptions!$I$67</f>
        <v>1.15</v>
      </c>
      <c r="BB489" s="163">
        <f>+AP489+Assumptions!$I$67</f>
        <v>1.15</v>
      </c>
      <c r="BC489" s="163">
        <f>+AQ489+Assumptions!$I$67</f>
        <v>1.2</v>
      </c>
      <c r="BD489" s="163">
        <f>+AR489+Assumptions!$I$67</f>
        <v>1.2</v>
      </c>
      <c r="BE489" s="163">
        <f>+AS489+Assumptions!$I$67</f>
        <v>1.2</v>
      </c>
      <c r="BF489" s="163">
        <f>+AT489+Assumptions!$I$67</f>
        <v>1.2</v>
      </c>
      <c r="BG489" s="163">
        <f>+AU489+Assumptions!$I$67</f>
        <v>1.2</v>
      </c>
      <c r="BH489" s="163">
        <f>+AV489+Assumptions!$I$67</f>
        <v>1.2</v>
      </c>
      <c r="BI489" s="163">
        <f>+AW489+Assumptions!$I$67</f>
        <v>1.2</v>
      </c>
      <c r="BJ489" s="163">
        <f>+AX489+Assumptions!$I$67</f>
        <v>1.2</v>
      </c>
      <c r="BK489" s="163">
        <f>+AY489+Assumptions!$I$67</f>
        <v>1.2</v>
      </c>
      <c r="BL489" s="163">
        <f>+AZ489+Assumptions!$I$67</f>
        <v>1.2</v>
      </c>
      <c r="BM489" s="163">
        <f>+BA489+Assumptions!$I$67</f>
        <v>1.2</v>
      </c>
      <c r="BN489" s="163">
        <f>+BB489+Assumptions!$I$67</f>
        <v>1.2</v>
      </c>
    </row>
    <row r="490" ht="14.25" customHeight="1">
      <c r="A490" s="11"/>
      <c r="B490" s="11"/>
      <c r="C490" s="11"/>
      <c r="D490" s="11"/>
      <c r="E490" s="11"/>
      <c r="F490" s="11"/>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36"/>
      <c r="BF490" s="36"/>
      <c r="BG490" s="36"/>
      <c r="BH490" s="36"/>
      <c r="BI490" s="36"/>
      <c r="BJ490" s="36"/>
      <c r="BK490" s="36"/>
      <c r="BL490" s="36"/>
      <c r="BM490" s="36"/>
      <c r="BN490" s="36"/>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c r="EA490" s="11"/>
      <c r="EB490" s="11"/>
      <c r="EC490" s="11"/>
      <c r="ED490" s="11"/>
      <c r="EE490" s="11"/>
      <c r="EF490" s="11"/>
      <c r="EG490" s="11"/>
      <c r="EH490" s="11"/>
      <c r="EI490" s="11"/>
      <c r="EJ490" s="11"/>
      <c r="EK490" s="11"/>
      <c r="EL490" s="11"/>
      <c r="EM490" s="11"/>
      <c r="EN490" s="11"/>
      <c r="EO490" s="11"/>
      <c r="EP490" s="11"/>
      <c r="EQ490" s="11"/>
      <c r="ER490" s="11"/>
      <c r="ES490" s="11"/>
      <c r="ET490" s="11"/>
      <c r="EU490" s="11"/>
      <c r="EV490" s="11"/>
      <c r="EW490" s="11"/>
      <c r="EX490" s="11"/>
      <c r="EY490" s="11"/>
      <c r="EZ490" s="11"/>
      <c r="FA490" s="11"/>
      <c r="FB490" s="11"/>
      <c r="FC490" s="11"/>
      <c r="FD490" s="11"/>
      <c r="FE490" s="11"/>
      <c r="FF490" s="11"/>
    </row>
    <row r="491" ht="14.25" customHeight="1">
      <c r="C491" s="13" t="s">
        <v>349</v>
      </c>
    </row>
    <row r="492" ht="14.25" customHeight="1">
      <c r="D492" s="13" t="str">
        <f t="shared" ref="D492:D496" si="404">+D473</f>
        <v>SDRs</v>
      </c>
      <c r="F492" s="45"/>
      <c r="G492" s="187">
        <f>+IF(G482&lt;0,0,'Sales Comp'!F88+'Sales Comp'!F231)</f>
        <v>87.5</v>
      </c>
      <c r="H492" s="187">
        <f>+IF(H482&lt;0,0,'Sales Comp'!G88+'Sales Comp'!G231)</f>
        <v>300.1041667</v>
      </c>
      <c r="I492" s="187">
        <f>+IF(I482&lt;0,0,'Sales Comp'!H88+'Sales Comp'!H231)</f>
        <v>513.4748264</v>
      </c>
      <c r="J492" s="187">
        <f>+IF(J482&lt;0,0,'Sales Comp'!I88+'Sales Comp'!I231)</f>
        <v>728.542542</v>
      </c>
      <c r="K492" s="187">
        <f>+IF(K482&lt;0,0,'Sales Comp'!J88+'Sales Comp'!J231)</f>
        <v>1066.295353</v>
      </c>
      <c r="L492" s="187">
        <f>+IF(L482&lt;0,0,'Sales Comp'!K88+'Sales Comp'!K231)</f>
        <v>1402.786005</v>
      </c>
      <c r="M492" s="187">
        <f>+IF(M482&lt;0,0,'Sales Comp'!L88+'Sales Comp'!L231)</f>
        <v>1739.348175</v>
      </c>
      <c r="N492" s="187">
        <f>+IF(N482&lt;0,0,'Sales Comp'!M88+'Sales Comp'!M231)</f>
        <v>2197.388081</v>
      </c>
      <c r="O492" s="187">
        <f>+IF(O482&lt;0,0,'Sales Comp'!N88+'Sales Comp'!N231)</f>
        <v>2653.394265</v>
      </c>
      <c r="P492" s="187">
        <f>+IF(P482&lt;0,0,'Sales Comp'!O88+'Sales Comp'!O231)</f>
        <v>3109.156594</v>
      </c>
      <c r="Q492" s="187">
        <f>+IF(Q482&lt;0,0,'Sales Comp'!P88+'Sales Comp'!P231)</f>
        <v>3686.560868</v>
      </c>
      <c r="R492" s="187">
        <f>+IF(R482&lt;0,0,'Sales Comp'!Q88+'Sales Comp'!Q231)</f>
        <v>4262.601877</v>
      </c>
      <c r="S492" s="187">
        <f>+IF(S482&lt;0,0,'Sales Comp'!R88+'Sales Comp'!R231)</f>
        <v>3617.123523</v>
      </c>
      <c r="T492" s="187">
        <f>+IF(T482&lt;0,0,'Sales Comp'!S88+'Sales Comp'!S231)</f>
        <v>4371.22178</v>
      </c>
      <c r="U492" s="187">
        <f>+IF(U482&lt;0,0,'Sales Comp'!T88+'Sales Comp'!T231)</f>
        <v>5240.220584</v>
      </c>
      <c r="V492" s="187">
        <f>+IF(V482&lt;0,0,'Sales Comp'!U88+'Sales Comp'!U231)</f>
        <v>6101.665502</v>
      </c>
      <c r="W492" s="187">
        <f>+IF(W482&lt;0,0,'Sales Comp'!V88+'Sales Comp'!V231)</f>
        <v>7077.84249</v>
      </c>
      <c r="X492" s="187">
        <f>+IF(X482&lt;0,0,'Sales Comp'!W88+'Sales Comp'!W231)</f>
        <v>8046.611997</v>
      </c>
      <c r="Y492" s="187">
        <f>+IF(Y482&lt;0,0,'Sales Comp'!X88+'Sales Comp'!X231)</f>
        <v>9130.587736</v>
      </c>
      <c r="Z492" s="187">
        <f>+IF(Z482&lt;0,0,'Sales Comp'!Y88+'Sales Comp'!Y231)</f>
        <v>10207.97228</v>
      </c>
      <c r="AA492" s="187">
        <f>+IF(AA482&lt;0,0,'Sales Comp'!Z88+'Sales Comp'!Z231)</f>
        <v>11401.73743</v>
      </c>
      <c r="AB492" s="187">
        <f>+IF(AB482&lt;0,0,'Sales Comp'!AA88+'Sales Comp'!AA231)</f>
        <v>12590.46152</v>
      </c>
      <c r="AC492" s="187">
        <f>+IF(AC482&lt;0,0,'Sales Comp'!AB88+'Sales Comp'!AB231)</f>
        <v>13897.51159</v>
      </c>
      <c r="AD492" s="187">
        <f>+IF(AD482&lt;0,0,'Sales Comp'!AC88+'Sales Comp'!AC231)</f>
        <v>15201.88267</v>
      </c>
      <c r="AE492" s="187">
        <f>+IF(AE482&lt;0,0,'Sales Comp'!AD88+'Sales Comp'!AD231)</f>
        <v>11522.62818</v>
      </c>
      <c r="AF492" s="187">
        <f>+IF(AF482&lt;0,0,'Sales Comp'!AE88+'Sales Comp'!AE231)</f>
        <v>13144.77086</v>
      </c>
      <c r="AG492" s="187">
        <f>+IF(AG482&lt;0,0,'Sales Comp'!AF88+'Sales Comp'!AF231)</f>
        <v>14867.15363</v>
      </c>
      <c r="AH492" s="187">
        <f>+IF(AH482&lt;0,0,'Sales Comp'!AG88+'Sales Comp'!AG231)</f>
        <v>16568.15073</v>
      </c>
      <c r="AI492" s="187">
        <f>+IF(AI482&lt;0,0,'Sales Comp'!AH88+'Sales Comp'!AH231)</f>
        <v>18370.27637</v>
      </c>
      <c r="AJ492" s="187">
        <f>+IF(AJ482&lt;0,0,'Sales Comp'!AI88+'Sales Comp'!AI231)</f>
        <v>20152.05102</v>
      </c>
      <c r="AK492" s="187">
        <f>+IF(AK482&lt;0,0,'Sales Comp'!AJ88+'Sales Comp'!AJ231)</f>
        <v>22036.13905</v>
      </c>
      <c r="AL492" s="187">
        <f>+IF(AL482&lt;0,0,'Sales Comp'!AK88+'Sales Comp'!AK231)</f>
        <v>23901.21529</v>
      </c>
      <c r="AM492" s="187">
        <f>+IF(AM482&lt;0,0,'Sales Comp'!AL88+'Sales Comp'!AL231)</f>
        <v>25870.10304</v>
      </c>
      <c r="AN492" s="187">
        <f>+IF(AN482&lt;0,0,'Sales Comp'!AM88+'Sales Comp'!AM231)</f>
        <v>27821.64094</v>
      </c>
      <c r="AO492" s="187">
        <f>+IF(AO482&lt;0,0,'Sales Comp'!AN88+'Sales Comp'!AN231)</f>
        <v>29878.82131</v>
      </c>
      <c r="AP492" s="187">
        <f>+IF(AP482&lt;0,0,'Sales Comp'!AO88+'Sales Comp'!AO231)</f>
        <v>31920.65742</v>
      </c>
      <c r="AQ492" s="187">
        <f>+IF(AQ482&lt;0,0,'Sales Comp'!AP88+'Sales Comp'!AP231)</f>
        <v>23166.13501</v>
      </c>
      <c r="AR492" s="187">
        <f>+IF(AR482&lt;0,0,'Sales Comp'!AQ88+'Sales Comp'!AQ231)</f>
        <v>25733.50941</v>
      </c>
      <c r="AS492" s="187">
        <f>+IF(AS482&lt;0,0,'Sales Comp'!AR88+'Sales Comp'!AR231)</f>
        <v>28394.12418</v>
      </c>
      <c r="AT492" s="187">
        <f>+IF(AT482&lt;0,0,'Sales Comp'!AS88+'Sales Comp'!AS231)</f>
        <v>31027.18471</v>
      </c>
      <c r="AU492" s="187">
        <f>+IF(AU482&lt;0,0,'Sales Comp'!AT88+'Sales Comp'!AT231)</f>
        <v>33755.49654</v>
      </c>
      <c r="AV492" s="187">
        <f>+IF(AV482&lt;0,0,'Sales Comp'!AU88+'Sales Comp'!AU231)</f>
        <v>36458.36347</v>
      </c>
      <c r="AW492" s="187">
        <f>+IF(AW482&lt;0,0,'Sales Comp'!AV88+'Sales Comp'!AV231)</f>
        <v>39258.69286</v>
      </c>
      <c r="AX492" s="187">
        <f>+IF(AX482&lt;0,0,'Sales Comp'!AW88+'Sales Comp'!AW231)</f>
        <v>42035.89392</v>
      </c>
      <c r="AY492" s="187">
        <f>+IF(AY482&lt;0,0,'Sales Comp'!AX88+'Sales Comp'!AX231)</f>
        <v>44912.98313</v>
      </c>
      <c r="AZ492" s="187">
        <f>+IF(AZ482&lt;0,0,'Sales Comp'!AY88+'Sales Comp'!AY231)</f>
        <v>47769.48268</v>
      </c>
      <c r="BA492" s="187">
        <f>+IF(BA482&lt;0,0,'Sales Comp'!AZ88+'Sales Comp'!AZ231)</f>
        <v>50728.52612</v>
      </c>
      <c r="BB492" s="187">
        <f>+IF(BB482&lt;0,0,'Sales Comp'!BA88+'Sales Comp'!BA231)</f>
        <v>53669.75693</v>
      </c>
      <c r="BC492" s="187">
        <f>+IF(BC482&lt;0,0,'Sales Comp'!BB88+'Sales Comp'!BB231)</f>
        <v>38481.43682</v>
      </c>
      <c r="BD492" s="187">
        <f>+IF(BD482&lt;0,0,'Sales Comp'!BC88+'Sales Comp'!BC231)</f>
        <v>42159.40412</v>
      </c>
      <c r="BE492" s="187">
        <f>+IF(BE482&lt;0,0,'Sales Comp'!BD88+'Sales Comp'!BD231)</f>
        <v>45921.82234</v>
      </c>
      <c r="BF492" s="187">
        <f>+IF(BF482&lt;0,0,'Sales Comp'!BE88+'Sales Comp'!BE231)</f>
        <v>49648.2722</v>
      </c>
      <c r="BG492" s="187">
        <f>+IF(BG482&lt;0,0,'Sales Comp'!BF88+'Sales Comp'!BF231)</f>
        <v>53461.39567</v>
      </c>
      <c r="BH492" s="187">
        <f>+IF(BH482&lt;0,0,'Sales Comp'!BG88+'Sales Comp'!BG231)</f>
        <v>57240.82097</v>
      </c>
      <c r="BI492" s="187">
        <f>+IF(BI482&lt;0,0,'Sales Comp'!BH88+'Sales Comp'!BH231)</f>
        <v>61109.23944</v>
      </c>
      <c r="BJ492" s="187">
        <f>+IF(BJ482&lt;0,0,'Sales Comp'!BI88+'Sales Comp'!BI231)</f>
        <v>64946.33062</v>
      </c>
      <c r="BK492" s="187">
        <f>+IF(BK482&lt;0,0,'Sales Comp'!BJ88+'Sales Comp'!BJ231)</f>
        <v>68874.83919</v>
      </c>
      <c r="BL492" s="187">
        <f>+IF(BL482&lt;0,0,'Sales Comp'!BK88+'Sales Comp'!BK231)</f>
        <v>72774.50004</v>
      </c>
      <c r="BM492" s="187">
        <f>+IF(BM482&lt;0,0,'Sales Comp'!BL88+'Sales Comp'!BL231)</f>
        <v>76768.11533</v>
      </c>
      <c r="BN492" s="187">
        <f>+IF(BN482&lt;0,0,'Sales Comp'!BM88+'Sales Comp'!BM231)</f>
        <v>80735.47957</v>
      </c>
    </row>
    <row r="493" ht="14.25" customHeight="1">
      <c r="D493" s="13" t="str">
        <f t="shared" si="404"/>
        <v>Closer</v>
      </c>
      <c r="G493" s="170">
        <f>+IF(G483&lt;1,0,'Sales Comp'!F102+'Sales Comp'!F245)</f>
        <v>0</v>
      </c>
      <c r="H493" s="170">
        <f>+IF(H483&lt;1,0,'Sales Comp'!G102+'Sales Comp'!G245)</f>
        <v>0</v>
      </c>
      <c r="I493" s="170">
        <f>+IF(I483&lt;1,0,'Sales Comp'!H102+'Sales Comp'!H245)</f>
        <v>0</v>
      </c>
      <c r="J493" s="170">
        <f>+IF(J483&lt;1,0,'Sales Comp'!I102+'Sales Comp'!I245)</f>
        <v>0</v>
      </c>
      <c r="K493" s="170">
        <f>+IF(K483&lt;1,0,'Sales Comp'!J102+'Sales Comp'!J245)</f>
        <v>0</v>
      </c>
      <c r="L493" s="170">
        <f>+IF(L483&lt;1,0,'Sales Comp'!K102+'Sales Comp'!K245)</f>
        <v>0</v>
      </c>
      <c r="M493" s="170">
        <f>+IF(M483&lt;1,0,'Sales Comp'!L102+'Sales Comp'!L245)</f>
        <v>0</v>
      </c>
      <c r="N493" s="170">
        <f>+IF(N483&lt;1,0,'Sales Comp'!M102+'Sales Comp'!M245)</f>
        <v>0</v>
      </c>
      <c r="O493" s="170">
        <f>+IF(O483&lt;1,0,'Sales Comp'!N102+'Sales Comp'!N245)</f>
        <v>0</v>
      </c>
      <c r="P493" s="170">
        <f>+IF(P483&lt;1,0,'Sales Comp'!O102+'Sales Comp'!O245)</f>
        <v>0</v>
      </c>
      <c r="Q493" s="170">
        <f>+IF(Q483&lt;1,0,'Sales Comp'!P102+'Sales Comp'!P245)</f>
        <v>0</v>
      </c>
      <c r="R493" s="170">
        <f>+IF(R483&lt;1,0,'Sales Comp'!Q102+'Sales Comp'!Q245)</f>
        <v>4262.601877</v>
      </c>
      <c r="S493" s="170">
        <f>+IF(S483&lt;1,0,'Sales Comp'!R102+'Sales Comp'!R245)</f>
        <v>3617.123523</v>
      </c>
      <c r="T493" s="170">
        <f>+IF(T483&lt;1,0,'Sales Comp'!S102+'Sales Comp'!S245)</f>
        <v>4371.22178</v>
      </c>
      <c r="U493" s="170">
        <f>+IF(U483&lt;1,0,'Sales Comp'!T102+'Sales Comp'!T245)</f>
        <v>5240.220584</v>
      </c>
      <c r="V493" s="170">
        <f>+IF(V483&lt;1,0,'Sales Comp'!U102+'Sales Comp'!U245)</f>
        <v>6101.665502</v>
      </c>
      <c r="W493" s="170">
        <f>+IF(W483&lt;1,0,'Sales Comp'!V102+'Sales Comp'!V245)</f>
        <v>7077.84249</v>
      </c>
      <c r="X493" s="170">
        <f>+IF(X483&lt;1,0,'Sales Comp'!W102+'Sales Comp'!W245)</f>
        <v>8046.611997</v>
      </c>
      <c r="Y493" s="170">
        <f>+IF(Y483&lt;1,0,'Sales Comp'!X102+'Sales Comp'!X245)</f>
        <v>9130.587736</v>
      </c>
      <c r="Z493" s="170">
        <f>+IF(Z483&lt;1,0,'Sales Comp'!Y102+'Sales Comp'!Y245)</f>
        <v>10207.97228</v>
      </c>
      <c r="AA493" s="170">
        <f>+IF(AA483&lt;1,0,'Sales Comp'!Z102+'Sales Comp'!Z245)</f>
        <v>11401.73743</v>
      </c>
      <c r="AB493" s="170">
        <f>+IF(AB483&lt;1,0,'Sales Comp'!AA102+'Sales Comp'!AA245)</f>
        <v>12590.46152</v>
      </c>
      <c r="AC493" s="170">
        <f>+IF(AC483&lt;1,0,'Sales Comp'!AB102+'Sales Comp'!AB245)</f>
        <v>13897.51159</v>
      </c>
      <c r="AD493" s="170">
        <f>+IF(AD483&lt;1,0,'Sales Comp'!AC102+'Sales Comp'!AC245)</f>
        <v>15201.88267</v>
      </c>
      <c r="AE493" s="170">
        <f>+IF(AE483&lt;1,0,'Sales Comp'!AD102+'Sales Comp'!AD245)</f>
        <v>11522.62818</v>
      </c>
      <c r="AF493" s="170">
        <f>+IF(AF483&lt;1,0,'Sales Comp'!AE102+'Sales Comp'!AE245)</f>
        <v>13144.77086</v>
      </c>
      <c r="AG493" s="170">
        <f>+IF(AG483&lt;1,0,'Sales Comp'!AF102+'Sales Comp'!AF245)</f>
        <v>14867.15363</v>
      </c>
      <c r="AH493" s="170">
        <f>+IF(AH483&lt;1,0,'Sales Comp'!AG102+'Sales Comp'!AG245)</f>
        <v>16568.15073</v>
      </c>
      <c r="AI493" s="170">
        <f>+IF(AI483&lt;1,0,'Sales Comp'!AH102+'Sales Comp'!AH245)</f>
        <v>18370.27637</v>
      </c>
      <c r="AJ493" s="170">
        <f>+IF(AJ483&lt;1,0,'Sales Comp'!AI102+'Sales Comp'!AI245)</f>
        <v>20152.05102</v>
      </c>
      <c r="AK493" s="170">
        <f>+IF(AK483&lt;1,0,'Sales Comp'!AJ102+'Sales Comp'!AJ245)</f>
        <v>22036.13905</v>
      </c>
      <c r="AL493" s="170">
        <f>+IF(AL483&lt;1,0,'Sales Comp'!AK102+'Sales Comp'!AK245)</f>
        <v>23901.21529</v>
      </c>
      <c r="AM493" s="170">
        <f>+IF(AM483&lt;1,0,'Sales Comp'!AL102+'Sales Comp'!AL245)</f>
        <v>25870.10304</v>
      </c>
      <c r="AN493" s="170">
        <f>+IF(AN483&lt;1,0,'Sales Comp'!AM102+'Sales Comp'!AM245)</f>
        <v>27821.64094</v>
      </c>
      <c r="AO493" s="170">
        <f>+IF(AO483&lt;1,0,'Sales Comp'!AN102+'Sales Comp'!AN245)</f>
        <v>29878.82131</v>
      </c>
      <c r="AP493" s="170">
        <f>+IF(AP483&lt;1,0,'Sales Comp'!AO102+'Sales Comp'!AO245)</f>
        <v>31920.65742</v>
      </c>
      <c r="AQ493" s="170">
        <f>+IF(AQ483&lt;1,0,'Sales Comp'!AP102+'Sales Comp'!AP245)</f>
        <v>23166.13501</v>
      </c>
      <c r="AR493" s="170">
        <f>+IF(AR483&lt;1,0,'Sales Comp'!AQ102+'Sales Comp'!AQ245)</f>
        <v>25733.50941</v>
      </c>
      <c r="AS493" s="170">
        <f>+IF(AS483&lt;1,0,'Sales Comp'!AR102+'Sales Comp'!AR245)</f>
        <v>28394.12418</v>
      </c>
      <c r="AT493" s="170">
        <f>+IF(AT483&lt;1,0,'Sales Comp'!AS102+'Sales Comp'!AS245)</f>
        <v>31027.18471</v>
      </c>
      <c r="AU493" s="170">
        <f>+IF(AU483&lt;1,0,'Sales Comp'!AT102+'Sales Comp'!AT245)</f>
        <v>33755.49654</v>
      </c>
      <c r="AV493" s="170">
        <f>+IF(AV483&lt;1,0,'Sales Comp'!AU102+'Sales Comp'!AU245)</f>
        <v>36458.36347</v>
      </c>
      <c r="AW493" s="170">
        <f>+IF(AW483&lt;1,0,'Sales Comp'!AV102+'Sales Comp'!AV245)</f>
        <v>39258.69286</v>
      </c>
      <c r="AX493" s="170">
        <f>+IF(AX483&lt;1,0,'Sales Comp'!AW102+'Sales Comp'!AW245)</f>
        <v>42035.89392</v>
      </c>
      <c r="AY493" s="170">
        <f>+IF(AY483&lt;1,0,'Sales Comp'!AX102+'Sales Comp'!AX245)</f>
        <v>44912.98313</v>
      </c>
      <c r="AZ493" s="170">
        <f>+IF(AZ483&lt;1,0,'Sales Comp'!AY102+'Sales Comp'!AY245)</f>
        <v>47769.48268</v>
      </c>
      <c r="BA493" s="170">
        <f>+IF(BA483&lt;1,0,'Sales Comp'!AZ102+'Sales Comp'!AZ245)</f>
        <v>50728.52612</v>
      </c>
      <c r="BB493" s="170">
        <f>+IF(BB483&lt;1,0,'Sales Comp'!BA102+'Sales Comp'!BA245)</f>
        <v>53669.75693</v>
      </c>
      <c r="BC493" s="170">
        <f>+IF(BC483&lt;1,0,'Sales Comp'!BB102+'Sales Comp'!BB245)</f>
        <v>38481.43682</v>
      </c>
      <c r="BD493" s="170">
        <f>+IF(BD483&lt;1,0,'Sales Comp'!BC102+'Sales Comp'!BC245)</f>
        <v>42159.40412</v>
      </c>
      <c r="BE493" s="170">
        <f>+IF(BE483&lt;1,0,'Sales Comp'!BD102+'Sales Comp'!BD245)</f>
        <v>45921.82234</v>
      </c>
      <c r="BF493" s="170">
        <f>+IF(BF483&lt;1,0,'Sales Comp'!BE102+'Sales Comp'!BE245)</f>
        <v>49648.2722</v>
      </c>
      <c r="BG493" s="170">
        <f>+IF(BG483&lt;1,0,'Sales Comp'!BF102+'Sales Comp'!BF245)</f>
        <v>53461.39567</v>
      </c>
      <c r="BH493" s="170">
        <f>+IF(BH483&lt;1,0,'Sales Comp'!BG102+'Sales Comp'!BG245)</f>
        <v>57240.82097</v>
      </c>
      <c r="BI493" s="170">
        <f>+IF(BI483&lt;1,0,'Sales Comp'!BH102+'Sales Comp'!BH245)</f>
        <v>61109.23944</v>
      </c>
      <c r="BJ493" s="170">
        <f>+IF(BJ483&lt;1,0,'Sales Comp'!BI102+'Sales Comp'!BI245)</f>
        <v>64946.33062</v>
      </c>
      <c r="BK493" s="170">
        <f>+IF(BK483&lt;1,0,'Sales Comp'!BJ102+'Sales Comp'!BJ245)</f>
        <v>68874.83919</v>
      </c>
      <c r="BL493" s="170">
        <f>+IF(BL483&lt;1,0,'Sales Comp'!BK102+'Sales Comp'!BK245)</f>
        <v>72774.50004</v>
      </c>
      <c r="BM493" s="170">
        <f>+IF(BM483&lt;1,0,'Sales Comp'!BL102+'Sales Comp'!BL245)</f>
        <v>76768.11533</v>
      </c>
      <c r="BN493" s="170">
        <f>+IF(BN483&lt;1,0,'Sales Comp'!BM102+'Sales Comp'!BM245)</f>
        <v>80735.47957</v>
      </c>
    </row>
    <row r="494" ht="14.25" customHeight="1">
      <c r="D494" s="13" t="str">
        <f t="shared" si="404"/>
        <v>SDR Manager</v>
      </c>
      <c r="G494" s="170">
        <f>+IF(G484&lt;1,0,'Sales Comp'!F116+'Sales Comp'!F259)</f>
        <v>0</v>
      </c>
      <c r="H494" s="170">
        <f>+IF(H484&lt;1,0,'Sales Comp'!G116+'Sales Comp'!G259)</f>
        <v>0</v>
      </c>
      <c r="I494" s="170">
        <f>+IF(I484&lt;1,0,'Sales Comp'!H116+'Sales Comp'!H259)</f>
        <v>0</v>
      </c>
      <c r="J494" s="170">
        <f>+IF(J484&lt;1,0,'Sales Comp'!I116+'Sales Comp'!I259)</f>
        <v>0</v>
      </c>
      <c r="K494" s="170">
        <f>+IF(K484&lt;1,0,'Sales Comp'!J116+'Sales Comp'!J259)</f>
        <v>0</v>
      </c>
      <c r="L494" s="170">
        <f>+IF(L484&lt;1,0,'Sales Comp'!K116+'Sales Comp'!K259)</f>
        <v>0</v>
      </c>
      <c r="M494" s="170">
        <f>+IF(M484&lt;1,0,'Sales Comp'!L116+'Sales Comp'!L259)</f>
        <v>0</v>
      </c>
      <c r="N494" s="170">
        <f>+IF(N484&lt;1,0,'Sales Comp'!M116+'Sales Comp'!M259)</f>
        <v>0</v>
      </c>
      <c r="O494" s="170">
        <f>+IF(O484&lt;1,0,'Sales Comp'!N116+'Sales Comp'!N259)</f>
        <v>0</v>
      </c>
      <c r="P494" s="170">
        <f>+IF(P484&lt;1,0,'Sales Comp'!O116+'Sales Comp'!O259)</f>
        <v>0</v>
      </c>
      <c r="Q494" s="170">
        <f>+IF(Q484&lt;1,0,'Sales Comp'!P116+'Sales Comp'!P259)</f>
        <v>0</v>
      </c>
      <c r="R494" s="170">
        <f>+IF(R484&lt;1,0,'Sales Comp'!Q116+'Sales Comp'!Q259)</f>
        <v>0</v>
      </c>
      <c r="S494" s="170">
        <f>+IF(S484&lt;1,0,'Sales Comp'!R116+'Sales Comp'!R259)</f>
        <v>0</v>
      </c>
      <c r="T494" s="170">
        <f>+IF(T484&lt;1,0,'Sales Comp'!S116+'Sales Comp'!S259)</f>
        <v>0</v>
      </c>
      <c r="U494" s="170">
        <f>+IF(U484&lt;1,0,'Sales Comp'!T116+'Sales Comp'!T259)</f>
        <v>0</v>
      </c>
      <c r="V494" s="170">
        <f>+IF(V484&lt;1,0,'Sales Comp'!U116+'Sales Comp'!U259)</f>
        <v>0</v>
      </c>
      <c r="W494" s="170">
        <f>+IF(W484&lt;1,0,'Sales Comp'!V116+'Sales Comp'!V259)</f>
        <v>0</v>
      </c>
      <c r="X494" s="170">
        <f>+IF(X484&lt;1,0,'Sales Comp'!W116+'Sales Comp'!W259)</f>
        <v>0</v>
      </c>
      <c r="Y494" s="170">
        <f>+IF(Y484&lt;1,0,'Sales Comp'!X116+'Sales Comp'!X259)</f>
        <v>0</v>
      </c>
      <c r="Z494" s="170">
        <f>+IF(Z484&lt;1,0,'Sales Comp'!Y116+'Sales Comp'!Y259)</f>
        <v>0</v>
      </c>
      <c r="AA494" s="170">
        <f>+IF(AA484&lt;1,0,'Sales Comp'!Z116+'Sales Comp'!Z259)</f>
        <v>0</v>
      </c>
      <c r="AB494" s="170">
        <f>+IF(AB484&lt;1,0,'Sales Comp'!AA116+'Sales Comp'!AA259)</f>
        <v>6295.230758</v>
      </c>
      <c r="AC494" s="170">
        <f>+IF(AC484&lt;1,0,'Sales Comp'!AB116+'Sales Comp'!AB259)</f>
        <v>6948.755794</v>
      </c>
      <c r="AD494" s="170">
        <f>+IF(AD484&lt;1,0,'Sales Comp'!AC116+'Sales Comp'!AC259)</f>
        <v>7600.941336</v>
      </c>
      <c r="AE494" s="170">
        <f>+IF(AE484&lt;1,0,'Sales Comp'!AD116+'Sales Comp'!AD259)</f>
        <v>5761.314089</v>
      </c>
      <c r="AF494" s="170">
        <f>+IF(AF484&lt;1,0,'Sales Comp'!AE116+'Sales Comp'!AE259)</f>
        <v>6572.385428</v>
      </c>
      <c r="AG494" s="170">
        <f>+IF(AG484&lt;1,0,'Sales Comp'!AF116+'Sales Comp'!AF259)</f>
        <v>7433.576813</v>
      </c>
      <c r="AH494" s="170">
        <f>+IF(AH484&lt;1,0,'Sales Comp'!AG116+'Sales Comp'!AG259)</f>
        <v>8284.075364</v>
      </c>
      <c r="AI494" s="170">
        <f>+IF(AI484&lt;1,0,'Sales Comp'!AH116+'Sales Comp'!AH259)</f>
        <v>9185.138184</v>
      </c>
      <c r="AJ494" s="170">
        <f>+IF(AJ484&lt;1,0,'Sales Comp'!AI116+'Sales Comp'!AI259)</f>
        <v>10076.02551</v>
      </c>
      <c r="AK494" s="170">
        <f>+IF(AK484&lt;1,0,'Sales Comp'!AJ116+'Sales Comp'!AJ259)</f>
        <v>11018.06952</v>
      </c>
      <c r="AL494" s="170">
        <f>+IF(AL484&lt;1,0,'Sales Comp'!AK116+'Sales Comp'!AK259)</f>
        <v>11950.60765</v>
      </c>
      <c r="AM494" s="170">
        <f>+IF(AM484&lt;1,0,'Sales Comp'!AL116+'Sales Comp'!AL259)</f>
        <v>12935.05152</v>
      </c>
      <c r="AN494" s="170">
        <f>+IF(AN484&lt;1,0,'Sales Comp'!AM116+'Sales Comp'!AM259)</f>
        <v>13910.82047</v>
      </c>
      <c r="AO494" s="170">
        <f>+IF(AO484&lt;1,0,'Sales Comp'!AN116+'Sales Comp'!AN259)</f>
        <v>14939.41065</v>
      </c>
      <c r="AP494" s="170">
        <f>+IF(AP484&lt;1,0,'Sales Comp'!AO116+'Sales Comp'!AO259)</f>
        <v>15960.32871</v>
      </c>
      <c r="AQ494" s="170">
        <f>+IF(AQ484&lt;1,0,'Sales Comp'!AP116+'Sales Comp'!AP259)</f>
        <v>11583.06751</v>
      </c>
      <c r="AR494" s="170">
        <f>+IF(AR484&lt;1,0,'Sales Comp'!AQ116+'Sales Comp'!AQ259)</f>
        <v>12866.7547</v>
      </c>
      <c r="AS494" s="170">
        <f>+IF(AS484&lt;1,0,'Sales Comp'!AR116+'Sales Comp'!AR259)</f>
        <v>14197.06209</v>
      </c>
      <c r="AT494" s="170">
        <f>+IF(AT484&lt;1,0,'Sales Comp'!AS116+'Sales Comp'!AS259)</f>
        <v>15513.59236</v>
      </c>
      <c r="AU494" s="170">
        <f>+IF(AU484&lt;1,0,'Sales Comp'!AT116+'Sales Comp'!AT259)</f>
        <v>16877.74827</v>
      </c>
      <c r="AV494" s="170">
        <f>+IF(AV484&lt;1,0,'Sales Comp'!AU116+'Sales Comp'!AU259)</f>
        <v>18229.18173</v>
      </c>
      <c r="AW494" s="170">
        <f>+IF(AW484&lt;1,0,'Sales Comp'!AV116+'Sales Comp'!AV259)</f>
        <v>19629.34643</v>
      </c>
      <c r="AX494" s="170">
        <f>+IF(AX484&lt;1,0,'Sales Comp'!AW116+'Sales Comp'!AW259)</f>
        <v>21017.94696</v>
      </c>
      <c r="AY494" s="170">
        <f>+IF(AY484&lt;1,0,'Sales Comp'!AX116+'Sales Comp'!AX259)</f>
        <v>22456.49156</v>
      </c>
      <c r="AZ494" s="170">
        <f>+IF(AZ484&lt;1,0,'Sales Comp'!AY116+'Sales Comp'!AY259)</f>
        <v>23884.74134</v>
      </c>
      <c r="BA494" s="170">
        <f>+IF(BA484&lt;1,0,'Sales Comp'!AZ116+'Sales Comp'!AZ259)</f>
        <v>25364.26306</v>
      </c>
      <c r="BB494" s="170">
        <f>+IF(BB484&lt;1,0,'Sales Comp'!BA116+'Sales Comp'!BA259)</f>
        <v>26834.87846</v>
      </c>
      <c r="BC494" s="170">
        <f>+IF(BC484&lt;1,0,'Sales Comp'!BB116+'Sales Comp'!BB259)</f>
        <v>19240.71841</v>
      </c>
      <c r="BD494" s="170">
        <f>+IF(BD484&lt;1,0,'Sales Comp'!BC116+'Sales Comp'!BC259)</f>
        <v>21079.70206</v>
      </c>
      <c r="BE494" s="170">
        <f>+IF(BE484&lt;1,0,'Sales Comp'!BD116+'Sales Comp'!BD259)</f>
        <v>22960.91117</v>
      </c>
      <c r="BF494" s="170">
        <f>+IF(BF484&lt;1,0,'Sales Comp'!BE116+'Sales Comp'!BE259)</f>
        <v>24824.1361</v>
      </c>
      <c r="BG494" s="170">
        <f>+IF(BG484&lt;1,0,'Sales Comp'!BF116+'Sales Comp'!BF259)</f>
        <v>26730.69784</v>
      </c>
      <c r="BH494" s="170">
        <f>+IF(BH484&lt;1,0,'Sales Comp'!BG116+'Sales Comp'!BG259)</f>
        <v>28620.41049</v>
      </c>
      <c r="BI494" s="170">
        <f>+IF(BI484&lt;1,0,'Sales Comp'!BH116+'Sales Comp'!BH259)</f>
        <v>30554.61972</v>
      </c>
      <c r="BJ494" s="170">
        <f>+IF(BJ484&lt;1,0,'Sales Comp'!BI116+'Sales Comp'!BI259)</f>
        <v>32473.16531</v>
      </c>
      <c r="BK494" s="170">
        <f>+IF(BK484&lt;1,0,'Sales Comp'!BJ116+'Sales Comp'!BJ259)</f>
        <v>34437.41959</v>
      </c>
      <c r="BL494" s="170">
        <f>+IF(BL484&lt;1,0,'Sales Comp'!BK116+'Sales Comp'!BK259)</f>
        <v>36387.25002</v>
      </c>
      <c r="BM494" s="170">
        <f>+IF(BM484&lt;1,0,'Sales Comp'!BL116+'Sales Comp'!BL259)</f>
        <v>38384.05767</v>
      </c>
      <c r="BN494" s="170">
        <f>+IF(BN484&lt;1,0,'Sales Comp'!BM116+'Sales Comp'!BM259)</f>
        <v>40367.73979</v>
      </c>
    </row>
    <row r="495" ht="14.25" customHeight="1">
      <c r="D495" s="13" t="str">
        <f t="shared" si="404"/>
        <v>Closer Manager</v>
      </c>
      <c r="G495" s="170">
        <f>+IF(G485&lt;1,0,'Sales Comp'!F131+'Sales Comp'!F274)</f>
        <v>0</v>
      </c>
      <c r="H495" s="170">
        <f>+IF(H485&lt;1,0,'Sales Comp'!G131+'Sales Comp'!G274)</f>
        <v>0</v>
      </c>
      <c r="I495" s="170">
        <f>+IF(I485&lt;1,0,'Sales Comp'!H131+'Sales Comp'!H274)</f>
        <v>0</v>
      </c>
      <c r="J495" s="170">
        <f>+IF(J485&lt;1,0,'Sales Comp'!I131+'Sales Comp'!I274)</f>
        <v>0</v>
      </c>
      <c r="K495" s="170">
        <f>+IF(K485&lt;1,0,'Sales Comp'!J131+'Sales Comp'!J274)</f>
        <v>0</v>
      </c>
      <c r="L495" s="170">
        <f>+IF(L485&lt;1,0,'Sales Comp'!K131+'Sales Comp'!K274)</f>
        <v>0</v>
      </c>
      <c r="M495" s="170">
        <f>+IF(M485&lt;1,0,'Sales Comp'!L131+'Sales Comp'!L274)</f>
        <v>0</v>
      </c>
      <c r="N495" s="170">
        <f>+IF(N485&lt;1,0,'Sales Comp'!M131+'Sales Comp'!M274)</f>
        <v>0</v>
      </c>
      <c r="O495" s="170">
        <f>+IF(O485&lt;1,0,'Sales Comp'!N131+'Sales Comp'!N274)</f>
        <v>0</v>
      </c>
      <c r="P495" s="170">
        <f>+IF(P485&lt;1,0,'Sales Comp'!O131+'Sales Comp'!O274)</f>
        <v>0</v>
      </c>
      <c r="Q495" s="170">
        <f>+IF(Q485&lt;1,0,'Sales Comp'!P131+'Sales Comp'!P274)</f>
        <v>0</v>
      </c>
      <c r="R495" s="170">
        <f>+IF(R485&lt;1,0,'Sales Comp'!Q131+'Sales Comp'!Q274)</f>
        <v>0</v>
      </c>
      <c r="S495" s="170">
        <f>+IF(S485&lt;1,0,'Sales Comp'!R131+'Sales Comp'!R274)</f>
        <v>0</v>
      </c>
      <c r="T495" s="170">
        <f>+IF(T485&lt;1,0,'Sales Comp'!S131+'Sales Comp'!S274)</f>
        <v>0</v>
      </c>
      <c r="U495" s="170">
        <f>+IF(U485&lt;1,0,'Sales Comp'!T131+'Sales Comp'!T274)</f>
        <v>0</v>
      </c>
      <c r="V495" s="170">
        <f>+IF(V485&lt;1,0,'Sales Comp'!U131+'Sales Comp'!U274)</f>
        <v>0</v>
      </c>
      <c r="W495" s="170">
        <f>+IF(W485&lt;1,0,'Sales Comp'!V131+'Sales Comp'!V274)</f>
        <v>0</v>
      </c>
      <c r="X495" s="170">
        <f>+IF(X485&lt;1,0,'Sales Comp'!W131+'Sales Comp'!W274)</f>
        <v>0</v>
      </c>
      <c r="Y495" s="170">
        <f>+IF(Y485&lt;1,0,'Sales Comp'!X131+'Sales Comp'!X274)</f>
        <v>0</v>
      </c>
      <c r="Z495" s="170">
        <f>+IF(Z485&lt;1,0,'Sales Comp'!Y131+'Sales Comp'!Y274)</f>
        <v>0</v>
      </c>
      <c r="AA495" s="170">
        <f>+IF(AA485&lt;1,0,'Sales Comp'!Z131+'Sales Comp'!Z274)</f>
        <v>0</v>
      </c>
      <c r="AB495" s="170">
        <f>+IF(AB485&lt;1,0,'Sales Comp'!AA131+'Sales Comp'!AA274)</f>
        <v>0</v>
      </c>
      <c r="AC495" s="170">
        <f>+IF(AC485&lt;1,0,'Sales Comp'!AB131+'Sales Comp'!AB274)</f>
        <v>0</v>
      </c>
      <c r="AD495" s="170">
        <f>+IF(AD485&lt;1,0,'Sales Comp'!AC131+'Sales Comp'!AC274)</f>
        <v>0</v>
      </c>
      <c r="AE495" s="170">
        <f>+IF(AE485&lt;1,0,'Sales Comp'!AD131+'Sales Comp'!AD274)</f>
        <v>0</v>
      </c>
      <c r="AF495" s="170">
        <f>+IF(AF485&lt;1,0,'Sales Comp'!AE131+'Sales Comp'!AE274)</f>
        <v>0</v>
      </c>
      <c r="AG495" s="170">
        <f>+IF(AG485&lt;1,0,'Sales Comp'!AF131+'Sales Comp'!AF274)</f>
        <v>0</v>
      </c>
      <c r="AH495" s="170">
        <f>+IF(AH485&lt;1,0,'Sales Comp'!AG131+'Sales Comp'!AG274)</f>
        <v>0</v>
      </c>
      <c r="AI495" s="170">
        <f>+IF(AI485&lt;1,0,'Sales Comp'!AH131+'Sales Comp'!AH274)</f>
        <v>0</v>
      </c>
      <c r="AJ495" s="170">
        <f>+IF(AJ485&lt;1,0,'Sales Comp'!AI131+'Sales Comp'!AI274)</f>
        <v>0</v>
      </c>
      <c r="AK495" s="170">
        <f>+IF(AK485&lt;1,0,'Sales Comp'!AJ131+'Sales Comp'!AJ274)</f>
        <v>0</v>
      </c>
      <c r="AL495" s="170">
        <f>+IF(AL485&lt;1,0,'Sales Comp'!AK131+'Sales Comp'!AK274)</f>
        <v>0</v>
      </c>
      <c r="AM495" s="170">
        <f>+IF(AM485&lt;1,0,'Sales Comp'!AL131+'Sales Comp'!AL274)</f>
        <v>0</v>
      </c>
      <c r="AN495" s="170">
        <f>+IF(AN485&lt;1,0,'Sales Comp'!AM131+'Sales Comp'!AM274)</f>
        <v>0</v>
      </c>
      <c r="AO495" s="170">
        <f>+IF(AO485&lt;1,0,'Sales Comp'!AN131+'Sales Comp'!AN274)</f>
        <v>0</v>
      </c>
      <c r="AP495" s="170">
        <f>+IF(AP485&lt;1,0,'Sales Comp'!AO131+'Sales Comp'!AO274)</f>
        <v>0</v>
      </c>
      <c r="AQ495" s="170">
        <f>+IF(AQ485&lt;1,0,'Sales Comp'!AP131+'Sales Comp'!AP274)</f>
        <v>0</v>
      </c>
      <c r="AR495" s="170">
        <f>+IF(AR485&lt;1,0,'Sales Comp'!AQ131+'Sales Comp'!AQ274)</f>
        <v>0</v>
      </c>
      <c r="AS495" s="170">
        <f>+IF(AS485&lt;1,0,'Sales Comp'!AR131+'Sales Comp'!AR274)</f>
        <v>0</v>
      </c>
      <c r="AT495" s="170">
        <f>+IF(AT485&lt;1,0,'Sales Comp'!AS131+'Sales Comp'!AS274)</f>
        <v>0</v>
      </c>
      <c r="AU495" s="170">
        <f>+IF(AU485&lt;1,0,'Sales Comp'!AT131+'Sales Comp'!AT274)</f>
        <v>0</v>
      </c>
      <c r="AV495" s="170">
        <f>+IF(AV485&lt;1,0,'Sales Comp'!AU131+'Sales Comp'!AU274)</f>
        <v>0</v>
      </c>
      <c r="AW495" s="170">
        <f>+IF(AW485&lt;1,0,'Sales Comp'!AV131+'Sales Comp'!AV274)</f>
        <v>0</v>
      </c>
      <c r="AX495" s="170">
        <f>+IF(AX485&lt;1,0,'Sales Comp'!AW131+'Sales Comp'!AW274)</f>
        <v>0</v>
      </c>
      <c r="AY495" s="170">
        <f>+IF(AY485&lt;1,0,'Sales Comp'!AX131+'Sales Comp'!AX274)</f>
        <v>0</v>
      </c>
      <c r="AZ495" s="170">
        <f>+IF(AZ485&lt;1,0,'Sales Comp'!AY131+'Sales Comp'!AY274)</f>
        <v>0</v>
      </c>
      <c r="BA495" s="170">
        <f>+IF(BA485&lt;1,0,'Sales Comp'!AZ131+'Sales Comp'!AZ274)</f>
        <v>0</v>
      </c>
      <c r="BB495" s="170">
        <f>+IF(BB485&lt;1,0,'Sales Comp'!BA131+'Sales Comp'!BA274)</f>
        <v>0</v>
      </c>
      <c r="BC495" s="170">
        <f>+IF(BC485&lt;1,0,'Sales Comp'!BB131+'Sales Comp'!BB274)</f>
        <v>0</v>
      </c>
      <c r="BD495" s="170">
        <f>+IF(BD485&lt;1,0,'Sales Comp'!BC131+'Sales Comp'!BC274)</f>
        <v>0</v>
      </c>
      <c r="BE495" s="170">
        <f>+IF(BE485&lt;1,0,'Sales Comp'!BD131+'Sales Comp'!BD274)</f>
        <v>0</v>
      </c>
      <c r="BF495" s="170">
        <f>+IF(BF485&lt;1,0,'Sales Comp'!BE131+'Sales Comp'!BE274)</f>
        <v>0</v>
      </c>
      <c r="BG495" s="170">
        <f>+IF(BG485&lt;1,0,'Sales Comp'!BF131+'Sales Comp'!BF274)</f>
        <v>0</v>
      </c>
      <c r="BH495" s="170">
        <f>+IF(BH485&lt;1,0,'Sales Comp'!BG131+'Sales Comp'!BG274)</f>
        <v>0</v>
      </c>
      <c r="BI495" s="170">
        <f>+IF(BI485&lt;1,0,'Sales Comp'!BH131+'Sales Comp'!BH274)</f>
        <v>0</v>
      </c>
      <c r="BJ495" s="170">
        <f>+IF(BJ485&lt;1,0,'Sales Comp'!BI131+'Sales Comp'!BI274)</f>
        <v>0</v>
      </c>
      <c r="BK495" s="170">
        <f>+IF(BK485&lt;1,0,'Sales Comp'!BJ131+'Sales Comp'!BJ274)</f>
        <v>0</v>
      </c>
      <c r="BL495" s="170">
        <f>+IF(BL485&lt;1,0,'Sales Comp'!BK131+'Sales Comp'!BK274)</f>
        <v>0</v>
      </c>
      <c r="BM495" s="170">
        <f>+IF(BM485&lt;1,0,'Sales Comp'!BL131+'Sales Comp'!BL274)</f>
        <v>0</v>
      </c>
      <c r="BN495" s="170">
        <f>+IF(BN485&lt;1,0,'Sales Comp'!BM131+'Sales Comp'!BM274)</f>
        <v>0</v>
      </c>
    </row>
    <row r="496" ht="14.25" customHeight="1">
      <c r="D496" s="13" t="str">
        <f t="shared" si="404"/>
        <v>Director</v>
      </c>
      <c r="G496" s="171">
        <f>+IF(G487&lt;1,0,'Sales Comp'!F145+'Sales Comp'!F288)</f>
        <v>0</v>
      </c>
      <c r="H496" s="171">
        <f>+IF(H487&lt;1,0,'Sales Comp'!G145+'Sales Comp'!G288)</f>
        <v>0</v>
      </c>
      <c r="I496" s="171">
        <f>+IF(I487&lt;1,0,'Sales Comp'!H145+'Sales Comp'!H288)</f>
        <v>0</v>
      </c>
      <c r="J496" s="171">
        <f>+IF(J487&lt;1,0,'Sales Comp'!I145+'Sales Comp'!I288)</f>
        <v>0</v>
      </c>
      <c r="K496" s="171">
        <f>+IF(K487&lt;1,0,'Sales Comp'!J145+'Sales Comp'!J288)</f>
        <v>0</v>
      </c>
      <c r="L496" s="171">
        <f>+IF(L487&lt;1,0,'Sales Comp'!K145+'Sales Comp'!K288)</f>
        <v>0</v>
      </c>
      <c r="M496" s="171">
        <f>+IF(M487&lt;1,0,'Sales Comp'!L145+'Sales Comp'!L288)</f>
        <v>0</v>
      </c>
      <c r="N496" s="171">
        <f>+IF(N487&lt;1,0,'Sales Comp'!M145+'Sales Comp'!M288)</f>
        <v>0</v>
      </c>
      <c r="O496" s="171">
        <f>+IF(O487&lt;1,0,'Sales Comp'!N145+'Sales Comp'!N288)</f>
        <v>0</v>
      </c>
      <c r="P496" s="171">
        <f>+IF(P487&lt;1,0,'Sales Comp'!O145+'Sales Comp'!O288)</f>
        <v>0</v>
      </c>
      <c r="Q496" s="171">
        <f>+IF(Q487&lt;1,0,'Sales Comp'!P145+'Sales Comp'!P288)</f>
        <v>0</v>
      </c>
      <c r="R496" s="171">
        <f>+IF(R487&lt;1,0,'Sales Comp'!Q145+'Sales Comp'!Q288)</f>
        <v>0</v>
      </c>
      <c r="S496" s="171">
        <f>+IF(S487&lt;1,0,'Sales Comp'!R145+'Sales Comp'!R288)</f>
        <v>0</v>
      </c>
      <c r="T496" s="171">
        <f>+IF(T487&lt;1,0,'Sales Comp'!S145+'Sales Comp'!S288)</f>
        <v>0</v>
      </c>
      <c r="U496" s="171">
        <f>+IF(U487&lt;1,0,'Sales Comp'!T145+'Sales Comp'!T288)</f>
        <v>0</v>
      </c>
      <c r="V496" s="171">
        <f>+IF(V487&lt;1,0,'Sales Comp'!U145+'Sales Comp'!U288)</f>
        <v>0</v>
      </c>
      <c r="W496" s="171">
        <f>+IF(W487&lt;1,0,'Sales Comp'!V145+'Sales Comp'!V288)</f>
        <v>0</v>
      </c>
      <c r="X496" s="171">
        <f>+IF(X487&lt;1,0,'Sales Comp'!W145+'Sales Comp'!W288)</f>
        <v>0</v>
      </c>
      <c r="Y496" s="171">
        <f>+IF(Y487&lt;1,0,'Sales Comp'!X145+'Sales Comp'!X288)</f>
        <v>1521.764623</v>
      </c>
      <c r="Z496" s="171">
        <f>+IF(Z487&lt;1,0,'Sales Comp'!Y145+'Sales Comp'!Y288)</f>
        <v>1701.328713</v>
      </c>
      <c r="AA496" s="171">
        <f>+IF(AA487&lt;1,0,'Sales Comp'!Z145+'Sales Comp'!Z288)</f>
        <v>1900.289572</v>
      </c>
      <c r="AB496" s="171">
        <f>+IF(AB487&lt;1,0,'Sales Comp'!AA145+'Sales Comp'!AA288)</f>
        <v>2098.410253</v>
      </c>
      <c r="AC496" s="171">
        <f>+IF(AC487&lt;1,0,'Sales Comp'!AB145+'Sales Comp'!AB288)</f>
        <v>2316.251931</v>
      </c>
      <c r="AD496" s="171">
        <f>+IF(AD487&lt;1,0,'Sales Comp'!AC145+'Sales Comp'!AC288)</f>
        <v>2533.647112</v>
      </c>
      <c r="AE496" s="171">
        <f>+IF(AE487&lt;1,0,'Sales Comp'!AD145+'Sales Comp'!AD288)</f>
        <v>1920.43803</v>
      </c>
      <c r="AF496" s="171">
        <f>+IF(AF487&lt;1,0,'Sales Comp'!AE145+'Sales Comp'!AE288)</f>
        <v>2190.795143</v>
      </c>
      <c r="AG496" s="171">
        <f>+IF(AG487&lt;1,0,'Sales Comp'!AF145+'Sales Comp'!AF288)</f>
        <v>2477.858938</v>
      </c>
      <c r="AH496" s="171">
        <f>+IF(AH487&lt;1,0,'Sales Comp'!AG145+'Sales Comp'!AG288)</f>
        <v>2761.358455</v>
      </c>
      <c r="AI496" s="171">
        <f>+IF(AI487&lt;1,0,'Sales Comp'!AH145+'Sales Comp'!AH288)</f>
        <v>3061.712728</v>
      </c>
      <c r="AJ496" s="171">
        <f>+IF(AJ487&lt;1,0,'Sales Comp'!AI145+'Sales Comp'!AI288)</f>
        <v>3358.67517</v>
      </c>
      <c r="AK496" s="171">
        <f>+IF(AK487&lt;1,0,'Sales Comp'!AJ145+'Sales Comp'!AJ288)</f>
        <v>3672.689841</v>
      </c>
      <c r="AL496" s="171">
        <f>+IF(AL487&lt;1,0,'Sales Comp'!AK145+'Sales Comp'!AK288)</f>
        <v>3983.535882</v>
      </c>
      <c r="AM496" s="171">
        <f>+IF(AM487&lt;1,0,'Sales Comp'!AL145+'Sales Comp'!AL288)</f>
        <v>4311.68384</v>
      </c>
      <c r="AN496" s="171">
        <f>+IF(AN487&lt;1,0,'Sales Comp'!AM145+'Sales Comp'!AM288)</f>
        <v>4636.940156</v>
      </c>
      <c r="AO496" s="171">
        <f>+IF(AO487&lt;1,0,'Sales Comp'!AN145+'Sales Comp'!AN288)</f>
        <v>4979.803552</v>
      </c>
      <c r="AP496" s="171">
        <f>+IF(AP487&lt;1,0,'Sales Comp'!AO145+'Sales Comp'!AO288)</f>
        <v>5320.10957</v>
      </c>
      <c r="AQ496" s="171">
        <f>+IF(AQ487&lt;1,0,'Sales Comp'!AP145+'Sales Comp'!AP288)</f>
        <v>3861.022502</v>
      </c>
      <c r="AR496" s="171">
        <f>+IF(AR487&lt;1,0,'Sales Comp'!AQ145+'Sales Comp'!AQ288)</f>
        <v>4288.918234</v>
      </c>
      <c r="AS496" s="171">
        <f>+IF(AS487&lt;1,0,'Sales Comp'!AR145+'Sales Comp'!AR288)</f>
        <v>4732.35403</v>
      </c>
      <c r="AT496" s="171">
        <f>+IF(AT487&lt;1,0,'Sales Comp'!AS145+'Sales Comp'!AS288)</f>
        <v>5171.197452</v>
      </c>
      <c r="AU496" s="171">
        <f>+IF(AU487&lt;1,0,'Sales Comp'!AT145+'Sales Comp'!AT288)</f>
        <v>5625.916091</v>
      </c>
      <c r="AV496" s="171">
        <f>+IF(AV487&lt;1,0,'Sales Comp'!AU145+'Sales Comp'!AU288)</f>
        <v>6076.393911</v>
      </c>
      <c r="AW496" s="171">
        <f>+IF(AW487&lt;1,0,'Sales Comp'!AV145+'Sales Comp'!AV288)</f>
        <v>6543.115477</v>
      </c>
      <c r="AX496" s="171">
        <f>+IF(AX487&lt;1,0,'Sales Comp'!AW145+'Sales Comp'!AW288)</f>
        <v>7005.98232</v>
      </c>
      <c r="AY496" s="171">
        <f>+IF(AY487&lt;1,0,'Sales Comp'!AX145+'Sales Comp'!AX288)</f>
        <v>7485.497188</v>
      </c>
      <c r="AZ496" s="171">
        <f>+IF(AZ487&lt;1,0,'Sales Comp'!AY145+'Sales Comp'!AY288)</f>
        <v>7961.580446</v>
      </c>
      <c r="BA496" s="171">
        <f>+IF(BA487&lt;1,0,'Sales Comp'!AZ145+'Sales Comp'!AZ288)</f>
        <v>8454.754353</v>
      </c>
      <c r="BB496" s="171">
        <f>+IF(BB487&lt;1,0,'Sales Comp'!BA145+'Sales Comp'!BA288)</f>
        <v>8944.959488</v>
      </c>
      <c r="BC496" s="171">
        <f>+IF(BC487&lt;1,0,'Sales Comp'!BB145+'Sales Comp'!BB288)</f>
        <v>6413.572803</v>
      </c>
      <c r="BD496" s="171">
        <f>+IF(BD487&lt;1,0,'Sales Comp'!BC145+'Sales Comp'!BC288)</f>
        <v>7026.567354</v>
      </c>
      <c r="BE496" s="171">
        <f>+IF(BE487&lt;1,0,'Sales Comp'!BD145+'Sales Comp'!BD288)</f>
        <v>7653.637056</v>
      </c>
      <c r="BF496" s="171">
        <f>+IF(BF487&lt;1,0,'Sales Comp'!BE145+'Sales Comp'!BE288)</f>
        <v>8274.712033</v>
      </c>
      <c r="BG496" s="171">
        <f>+IF(BG487&lt;1,0,'Sales Comp'!BF145+'Sales Comp'!BF288)</f>
        <v>8910.232612</v>
      </c>
      <c r="BH496" s="171">
        <f>+IF(BH487&lt;1,0,'Sales Comp'!BG145+'Sales Comp'!BG288)</f>
        <v>9540.136829</v>
      </c>
      <c r="BI496" s="171">
        <f>+IF(BI487&lt;1,0,'Sales Comp'!BH145+'Sales Comp'!BH288)</f>
        <v>10184.87324</v>
      </c>
      <c r="BJ496" s="171">
        <f>+IF(BJ487&lt;1,0,'Sales Comp'!BI145+'Sales Comp'!BI288)</f>
        <v>10824.38844</v>
      </c>
      <c r="BK496" s="171">
        <f>+IF(BK487&lt;1,0,'Sales Comp'!BJ145+'Sales Comp'!BJ288)</f>
        <v>11479.13986</v>
      </c>
      <c r="BL496" s="171">
        <f>+IF(BL487&lt;1,0,'Sales Comp'!BK145+'Sales Comp'!BK288)</f>
        <v>12129.08334</v>
      </c>
      <c r="BM496" s="171">
        <f>+IF(BM487&lt;1,0,'Sales Comp'!BL145+'Sales Comp'!BL288)</f>
        <v>12794.68589</v>
      </c>
      <c r="BN496" s="171">
        <f>+IF(BN487&lt;1,0,'Sales Comp'!BM145+'Sales Comp'!BM288)</f>
        <v>13455.91326</v>
      </c>
    </row>
    <row r="497" ht="14.25" customHeight="1">
      <c r="A497" s="11"/>
      <c r="B497" s="11"/>
      <c r="C497" s="11" t="s">
        <v>350</v>
      </c>
      <c r="D497" s="11"/>
      <c r="E497" s="11"/>
      <c r="F497" s="11"/>
      <c r="G497" s="196">
        <f t="shared" ref="G497:BN497" si="405">SUM(G492:G496)</f>
        <v>87.5</v>
      </c>
      <c r="H497" s="196">
        <f t="shared" si="405"/>
        <v>300.1041667</v>
      </c>
      <c r="I497" s="196">
        <f t="shared" si="405"/>
        <v>513.4748264</v>
      </c>
      <c r="J497" s="196">
        <f t="shared" si="405"/>
        <v>728.542542</v>
      </c>
      <c r="K497" s="196">
        <f t="shared" si="405"/>
        <v>1066.295353</v>
      </c>
      <c r="L497" s="196">
        <f t="shared" si="405"/>
        <v>1402.786005</v>
      </c>
      <c r="M497" s="196">
        <f t="shared" si="405"/>
        <v>1739.348175</v>
      </c>
      <c r="N497" s="196">
        <f t="shared" si="405"/>
        <v>2197.388081</v>
      </c>
      <c r="O497" s="196">
        <f t="shared" si="405"/>
        <v>2653.394265</v>
      </c>
      <c r="P497" s="196">
        <f t="shared" si="405"/>
        <v>3109.156594</v>
      </c>
      <c r="Q497" s="196">
        <f t="shared" si="405"/>
        <v>3686.560868</v>
      </c>
      <c r="R497" s="196">
        <f t="shared" si="405"/>
        <v>8525.203753</v>
      </c>
      <c r="S497" s="196">
        <f t="shared" si="405"/>
        <v>7234.247046</v>
      </c>
      <c r="T497" s="196">
        <f t="shared" si="405"/>
        <v>8742.44356</v>
      </c>
      <c r="U497" s="196">
        <f t="shared" si="405"/>
        <v>10480.44117</v>
      </c>
      <c r="V497" s="196">
        <f t="shared" si="405"/>
        <v>12203.331</v>
      </c>
      <c r="W497" s="196">
        <f t="shared" si="405"/>
        <v>14155.68498</v>
      </c>
      <c r="X497" s="196">
        <f t="shared" si="405"/>
        <v>16093.22399</v>
      </c>
      <c r="Y497" s="196">
        <f t="shared" si="405"/>
        <v>19782.9401</v>
      </c>
      <c r="Z497" s="196">
        <f t="shared" si="405"/>
        <v>22117.27327</v>
      </c>
      <c r="AA497" s="196">
        <f t="shared" si="405"/>
        <v>24703.76443</v>
      </c>
      <c r="AB497" s="196">
        <f t="shared" si="405"/>
        <v>33574.56404</v>
      </c>
      <c r="AC497" s="196">
        <f t="shared" si="405"/>
        <v>37060.0309</v>
      </c>
      <c r="AD497" s="196">
        <f t="shared" si="405"/>
        <v>40538.35379</v>
      </c>
      <c r="AE497" s="196">
        <f t="shared" si="405"/>
        <v>30727.00848</v>
      </c>
      <c r="AF497" s="196">
        <f t="shared" si="405"/>
        <v>35052.72229</v>
      </c>
      <c r="AG497" s="196">
        <f t="shared" si="405"/>
        <v>39645.743</v>
      </c>
      <c r="AH497" s="196">
        <f t="shared" si="405"/>
        <v>44181.73527</v>
      </c>
      <c r="AI497" s="196">
        <f t="shared" si="405"/>
        <v>48987.40365</v>
      </c>
      <c r="AJ497" s="196">
        <f t="shared" si="405"/>
        <v>53738.80273</v>
      </c>
      <c r="AK497" s="196">
        <f t="shared" si="405"/>
        <v>58763.03746</v>
      </c>
      <c r="AL497" s="196">
        <f t="shared" si="405"/>
        <v>63736.57411</v>
      </c>
      <c r="AM497" s="196">
        <f t="shared" si="405"/>
        <v>68986.94143</v>
      </c>
      <c r="AN497" s="196">
        <f t="shared" si="405"/>
        <v>74191.0425</v>
      </c>
      <c r="AO497" s="196">
        <f t="shared" si="405"/>
        <v>79676.85682</v>
      </c>
      <c r="AP497" s="196">
        <f t="shared" si="405"/>
        <v>85121.75312</v>
      </c>
      <c r="AQ497" s="196">
        <f t="shared" si="405"/>
        <v>61776.36003</v>
      </c>
      <c r="AR497" s="196">
        <f t="shared" si="405"/>
        <v>68622.69175</v>
      </c>
      <c r="AS497" s="196">
        <f t="shared" si="405"/>
        <v>75717.66449</v>
      </c>
      <c r="AT497" s="196">
        <f t="shared" si="405"/>
        <v>82739.15923</v>
      </c>
      <c r="AU497" s="196">
        <f t="shared" si="405"/>
        <v>90014.65745</v>
      </c>
      <c r="AV497" s="196">
        <f t="shared" si="405"/>
        <v>97222.30258</v>
      </c>
      <c r="AW497" s="196">
        <f t="shared" si="405"/>
        <v>104689.8476</v>
      </c>
      <c r="AX497" s="196">
        <f t="shared" si="405"/>
        <v>112095.7171</v>
      </c>
      <c r="AY497" s="196">
        <f t="shared" si="405"/>
        <v>119767.955</v>
      </c>
      <c r="AZ497" s="196">
        <f t="shared" si="405"/>
        <v>127385.2871</v>
      </c>
      <c r="BA497" s="196">
        <f t="shared" si="405"/>
        <v>135276.0696</v>
      </c>
      <c r="BB497" s="196">
        <f t="shared" si="405"/>
        <v>143119.3518</v>
      </c>
      <c r="BC497" s="196">
        <f t="shared" si="405"/>
        <v>102617.1649</v>
      </c>
      <c r="BD497" s="196">
        <f t="shared" si="405"/>
        <v>112425.0777</v>
      </c>
      <c r="BE497" s="196">
        <f t="shared" si="405"/>
        <v>122458.1929</v>
      </c>
      <c r="BF497" s="196">
        <f t="shared" si="405"/>
        <v>132395.3925</v>
      </c>
      <c r="BG497" s="196">
        <f t="shared" si="405"/>
        <v>142563.7218</v>
      </c>
      <c r="BH497" s="196">
        <f t="shared" si="405"/>
        <v>152642.1893</v>
      </c>
      <c r="BI497" s="196">
        <f t="shared" si="405"/>
        <v>162957.9718</v>
      </c>
      <c r="BJ497" s="196">
        <f t="shared" si="405"/>
        <v>173190.215</v>
      </c>
      <c r="BK497" s="196">
        <f t="shared" si="405"/>
        <v>183666.2378</v>
      </c>
      <c r="BL497" s="196">
        <f t="shared" si="405"/>
        <v>194065.3334</v>
      </c>
      <c r="BM497" s="196">
        <f t="shared" si="405"/>
        <v>204714.9742</v>
      </c>
      <c r="BN497" s="196">
        <f t="shared" si="405"/>
        <v>215294.6122</v>
      </c>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c r="CM497" s="11"/>
      <c r="CN497" s="11"/>
      <c r="CO497" s="11"/>
      <c r="CP497" s="11"/>
      <c r="CQ497" s="11"/>
      <c r="CR497" s="11"/>
      <c r="CS497" s="11"/>
      <c r="CT497" s="11"/>
      <c r="CU497" s="11"/>
      <c r="CV497" s="11"/>
      <c r="CW497" s="11"/>
      <c r="CX497" s="11"/>
      <c r="CY497" s="11"/>
      <c r="CZ497" s="11"/>
      <c r="DA497" s="11"/>
      <c r="DB497" s="11"/>
      <c r="DC497" s="11"/>
      <c r="DD497" s="11"/>
      <c r="DE497" s="11"/>
      <c r="DF497" s="11"/>
      <c r="DG497" s="11"/>
      <c r="DH497" s="11"/>
      <c r="DI497" s="11"/>
      <c r="DJ497" s="11"/>
      <c r="DK497" s="11"/>
      <c r="DL497" s="11"/>
      <c r="DM497" s="11"/>
      <c r="DN497" s="11"/>
      <c r="DO497" s="11"/>
      <c r="DP497" s="11"/>
      <c r="DQ497" s="11"/>
      <c r="DR497" s="11"/>
      <c r="DS497" s="11"/>
      <c r="DT497" s="11"/>
      <c r="DU497" s="11"/>
      <c r="DV497" s="11"/>
      <c r="DW497" s="11"/>
      <c r="DX497" s="11"/>
      <c r="DY497" s="11"/>
      <c r="DZ497" s="11"/>
      <c r="EA497" s="11"/>
      <c r="EB497" s="11"/>
      <c r="EC497" s="11"/>
      <c r="ED497" s="11"/>
      <c r="EE497" s="11"/>
      <c r="EF497" s="11"/>
      <c r="EG497" s="11"/>
      <c r="EH497" s="11"/>
      <c r="EI497" s="11"/>
      <c r="EJ497" s="11"/>
      <c r="EK497" s="11"/>
      <c r="EL497" s="11"/>
      <c r="EM497" s="11"/>
      <c r="EN497" s="11"/>
      <c r="EO497" s="11"/>
      <c r="EP497" s="11"/>
      <c r="EQ497" s="11"/>
      <c r="ER497" s="11"/>
      <c r="ES497" s="11"/>
      <c r="ET497" s="11"/>
      <c r="EU497" s="11"/>
      <c r="EV497" s="11"/>
      <c r="EW497" s="11"/>
      <c r="EX497" s="11"/>
      <c r="EY497" s="11"/>
      <c r="EZ497" s="11"/>
      <c r="FA497" s="11"/>
      <c r="FB497" s="11"/>
      <c r="FC497" s="11"/>
      <c r="FD497" s="11"/>
      <c r="FE497" s="11"/>
      <c r="FF497" s="11"/>
    </row>
    <row r="498" ht="14.25" customHeight="1">
      <c r="A498" s="11"/>
      <c r="B498" s="11"/>
      <c r="C498" s="11"/>
      <c r="D498" s="11"/>
      <c r="E498" s="11"/>
      <c r="F498" s="11"/>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36"/>
      <c r="BF498" s="36"/>
      <c r="BG498" s="36"/>
      <c r="BH498" s="36"/>
      <c r="BI498" s="36"/>
      <c r="BJ498" s="36"/>
      <c r="BK498" s="36"/>
      <c r="BL498" s="36"/>
      <c r="BM498" s="36"/>
      <c r="BN498" s="36"/>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c r="CM498" s="11"/>
      <c r="CN498" s="11"/>
      <c r="CO498" s="11"/>
      <c r="CP498" s="11"/>
      <c r="CQ498" s="11"/>
      <c r="CR498" s="11"/>
      <c r="CS498" s="11"/>
      <c r="CT498" s="11"/>
      <c r="CU498" s="11"/>
      <c r="CV498" s="11"/>
      <c r="CW498" s="11"/>
      <c r="CX498" s="11"/>
      <c r="CY498" s="11"/>
      <c r="CZ498" s="11"/>
      <c r="DA498" s="11"/>
      <c r="DB498" s="11"/>
      <c r="DC498" s="11"/>
      <c r="DD498" s="11"/>
      <c r="DE498" s="11"/>
      <c r="DF498" s="11"/>
      <c r="DG498" s="11"/>
      <c r="DH498" s="11"/>
      <c r="DI498" s="11"/>
      <c r="DJ498" s="11"/>
      <c r="DK498" s="11"/>
      <c r="DL498" s="11"/>
      <c r="DM498" s="11"/>
      <c r="DN498" s="11"/>
      <c r="DO498" s="11"/>
      <c r="DP498" s="11"/>
      <c r="DQ498" s="11"/>
      <c r="DR498" s="11"/>
      <c r="DS498" s="11"/>
      <c r="DT498" s="11"/>
      <c r="DU498" s="11"/>
      <c r="DV498" s="11"/>
      <c r="DW498" s="11"/>
      <c r="DX498" s="11"/>
      <c r="DY498" s="11"/>
      <c r="DZ498" s="11"/>
      <c r="EA498" s="11"/>
      <c r="EB498" s="11"/>
      <c r="EC498" s="11"/>
      <c r="ED498" s="11"/>
      <c r="EE498" s="11"/>
      <c r="EF498" s="11"/>
      <c r="EG498" s="11"/>
      <c r="EH498" s="11"/>
      <c r="EI498" s="11"/>
      <c r="EJ498" s="11"/>
      <c r="EK498" s="11"/>
      <c r="EL498" s="11"/>
      <c r="EM498" s="11"/>
      <c r="EN498" s="11"/>
      <c r="EO498" s="11"/>
      <c r="EP498" s="11"/>
      <c r="EQ498" s="11"/>
      <c r="ER498" s="11"/>
      <c r="ES498" s="11"/>
      <c r="ET498" s="11"/>
      <c r="EU498" s="11"/>
      <c r="EV498" s="11"/>
      <c r="EW498" s="11"/>
      <c r="EX498" s="11"/>
      <c r="EY498" s="11"/>
      <c r="EZ498" s="11"/>
      <c r="FA498" s="11"/>
      <c r="FB498" s="11"/>
      <c r="FC498" s="11"/>
      <c r="FD498" s="11"/>
      <c r="FE498" s="11"/>
      <c r="FF498" s="11"/>
    </row>
    <row r="499" ht="14.25" customHeight="1">
      <c r="C499" s="13" t="s">
        <v>351</v>
      </c>
    </row>
    <row r="500" ht="14.25" customHeight="1">
      <c r="D500" s="13" t="str">
        <f t="shared" ref="D500:D504" si="407">+D492</f>
        <v>SDRs</v>
      </c>
      <c r="G500" s="188">
        <f t="shared" ref="G500:BN500" si="406">+IFERROR((G492+G482)/G473*12,0)</f>
        <v>61050</v>
      </c>
      <c r="H500" s="188">
        <f t="shared" si="406"/>
        <v>63601.25</v>
      </c>
      <c r="I500" s="188">
        <f t="shared" si="406"/>
        <v>66161.69792</v>
      </c>
      <c r="J500" s="188">
        <f t="shared" si="406"/>
        <v>64371.25525</v>
      </c>
      <c r="K500" s="188">
        <f t="shared" si="406"/>
        <v>66397.77212</v>
      </c>
      <c r="L500" s="188">
        <f t="shared" si="406"/>
        <v>68416.71603</v>
      </c>
      <c r="M500" s="188">
        <f t="shared" si="406"/>
        <v>66957.3927</v>
      </c>
      <c r="N500" s="188">
        <f t="shared" si="406"/>
        <v>68789.55232</v>
      </c>
      <c r="O500" s="188">
        <f t="shared" si="406"/>
        <v>70613.57706</v>
      </c>
      <c r="P500" s="188">
        <f t="shared" si="406"/>
        <v>69327.46978</v>
      </c>
      <c r="Q500" s="188">
        <f t="shared" si="406"/>
        <v>71059.6826</v>
      </c>
      <c r="R500" s="188">
        <f t="shared" si="406"/>
        <v>70230.2445</v>
      </c>
      <c r="S500" s="188">
        <f t="shared" si="406"/>
        <v>71681.09646</v>
      </c>
      <c r="T500" s="188">
        <f t="shared" si="406"/>
        <v>71742.44356</v>
      </c>
      <c r="U500" s="188">
        <f t="shared" si="406"/>
        <v>73480.44117</v>
      </c>
      <c r="V500" s="188">
        <f t="shared" si="406"/>
        <v>73459.998</v>
      </c>
      <c r="W500" s="188">
        <f t="shared" si="406"/>
        <v>75133.44427</v>
      </c>
      <c r="X500" s="188">
        <f t="shared" si="406"/>
        <v>75069.918</v>
      </c>
      <c r="Y500" s="188">
        <f t="shared" si="406"/>
        <v>76695.8816</v>
      </c>
      <c r="Z500" s="188">
        <f t="shared" si="406"/>
        <v>76610.62971</v>
      </c>
      <c r="AA500" s="188">
        <f t="shared" si="406"/>
        <v>78202.31657</v>
      </c>
      <c r="AB500" s="188">
        <f t="shared" si="406"/>
        <v>78108.55382</v>
      </c>
      <c r="AC500" s="188">
        <f t="shared" si="406"/>
        <v>79677.0139</v>
      </c>
      <c r="AD500" s="188">
        <f t="shared" si="406"/>
        <v>79583.87201</v>
      </c>
      <c r="AE500" s="188">
        <f t="shared" si="406"/>
        <v>78570.13983</v>
      </c>
      <c r="AF500" s="188">
        <f t="shared" si="406"/>
        <v>79144.77086</v>
      </c>
      <c r="AG500" s="188">
        <f t="shared" si="406"/>
        <v>80867.15363</v>
      </c>
      <c r="AH500" s="188">
        <f t="shared" si="406"/>
        <v>81293.67759</v>
      </c>
      <c r="AI500" s="188">
        <f t="shared" si="406"/>
        <v>82957.17819</v>
      </c>
      <c r="AJ500" s="188">
        <f t="shared" si="406"/>
        <v>83273.18659</v>
      </c>
      <c r="AK500" s="188">
        <f t="shared" si="406"/>
        <v>84888.11918</v>
      </c>
      <c r="AL500" s="188">
        <f t="shared" si="406"/>
        <v>85120.97223</v>
      </c>
      <c r="AM500" s="188">
        <f t="shared" si="406"/>
        <v>86696.08243</v>
      </c>
      <c r="AN500" s="188">
        <f t="shared" si="406"/>
        <v>86866.2307</v>
      </c>
      <c r="AO500" s="188">
        <f t="shared" si="406"/>
        <v>88409.11598</v>
      </c>
      <c r="AP500" s="188">
        <f t="shared" si="406"/>
        <v>88532.22877</v>
      </c>
      <c r="AQ500" s="188">
        <f t="shared" si="406"/>
        <v>85352.56589</v>
      </c>
      <c r="AR500" s="188">
        <f t="shared" si="406"/>
        <v>86155.67294</v>
      </c>
      <c r="AS500" s="188">
        <f t="shared" si="406"/>
        <v>87929.41612</v>
      </c>
      <c r="AT500" s="188">
        <f t="shared" si="406"/>
        <v>88596.11666</v>
      </c>
      <c r="AU500" s="188">
        <f t="shared" si="406"/>
        <v>90319.26097</v>
      </c>
      <c r="AV500" s="188">
        <f t="shared" si="406"/>
        <v>90875.01808</v>
      </c>
      <c r="AW500" s="188">
        <f t="shared" si="406"/>
        <v>92555.21572</v>
      </c>
      <c r="AX500" s="188">
        <f t="shared" si="406"/>
        <v>93020.51081</v>
      </c>
      <c r="AY500" s="188">
        <f t="shared" si="406"/>
        <v>94664.56179</v>
      </c>
      <c r="AZ500" s="188">
        <f t="shared" si="406"/>
        <v>95056.08146</v>
      </c>
      <c r="BA500" s="188">
        <f t="shared" si="406"/>
        <v>96670.10516</v>
      </c>
      <c r="BB500" s="188">
        <f t="shared" si="406"/>
        <v>97001.61231</v>
      </c>
      <c r="BC500" s="188">
        <f t="shared" si="406"/>
        <v>92077.27138</v>
      </c>
      <c r="BD500" s="188">
        <f t="shared" si="406"/>
        <v>93079.70206</v>
      </c>
      <c r="BE500" s="188">
        <f t="shared" si="406"/>
        <v>94960.91117</v>
      </c>
      <c r="BF500" s="188">
        <f t="shared" si="406"/>
        <v>95831.17066</v>
      </c>
      <c r="BG500" s="188">
        <f t="shared" si="406"/>
        <v>97661.46992</v>
      </c>
      <c r="BH500" s="188">
        <f t="shared" si="406"/>
        <v>98418.84045</v>
      </c>
      <c r="BI500" s="188">
        <f t="shared" si="406"/>
        <v>100204.2644</v>
      </c>
      <c r="BJ500" s="188">
        <f t="shared" si="406"/>
        <v>100865.0358</v>
      </c>
      <c r="BK500" s="188">
        <f t="shared" si="406"/>
        <v>102611.0396</v>
      </c>
      <c r="BL500" s="188">
        <f t="shared" si="406"/>
        <v>103189.0714</v>
      </c>
      <c r="BM500" s="188">
        <f t="shared" si="406"/>
        <v>104900.6209</v>
      </c>
      <c r="BN500" s="188">
        <f t="shared" si="406"/>
        <v>105407.7847</v>
      </c>
    </row>
    <row r="501" ht="14.25" customHeight="1">
      <c r="D501" s="13" t="str">
        <f t="shared" si="407"/>
        <v>Closer</v>
      </c>
      <c r="G501" s="188">
        <f t="shared" ref="G501:BN501" si="408">+IFERROR((G493+G483)/G474*12,0)</f>
        <v>0</v>
      </c>
      <c r="H501" s="188">
        <f t="shared" si="408"/>
        <v>0</v>
      </c>
      <c r="I501" s="188">
        <f t="shared" si="408"/>
        <v>0</v>
      </c>
      <c r="J501" s="188">
        <f t="shared" si="408"/>
        <v>0</v>
      </c>
      <c r="K501" s="188">
        <f t="shared" si="408"/>
        <v>0</v>
      </c>
      <c r="L501" s="188">
        <f t="shared" si="408"/>
        <v>0</v>
      </c>
      <c r="M501" s="188">
        <f t="shared" si="408"/>
        <v>0</v>
      </c>
      <c r="N501" s="188">
        <f t="shared" si="408"/>
        <v>0</v>
      </c>
      <c r="O501" s="188">
        <f t="shared" si="408"/>
        <v>0</v>
      </c>
      <c r="P501" s="188">
        <f t="shared" si="408"/>
        <v>0</v>
      </c>
      <c r="Q501" s="188">
        <f t="shared" si="408"/>
        <v>0</v>
      </c>
      <c r="R501" s="188">
        <f t="shared" si="408"/>
        <v>131151.2225</v>
      </c>
      <c r="S501" s="188">
        <f t="shared" si="408"/>
        <v>127405.4823</v>
      </c>
      <c r="T501" s="188">
        <f t="shared" si="408"/>
        <v>136454.6614</v>
      </c>
      <c r="U501" s="188">
        <f t="shared" si="408"/>
        <v>146882.647</v>
      </c>
      <c r="V501" s="188">
        <f t="shared" si="408"/>
        <v>157219.986</v>
      </c>
      <c r="W501" s="188">
        <f t="shared" si="408"/>
        <v>168934.1099</v>
      </c>
      <c r="X501" s="188">
        <f t="shared" si="408"/>
        <v>180559.344</v>
      </c>
      <c r="Y501" s="188">
        <f t="shared" si="408"/>
        <v>193567.0528</v>
      </c>
      <c r="Z501" s="188">
        <f t="shared" si="408"/>
        <v>206495.6674</v>
      </c>
      <c r="AA501" s="188">
        <f t="shared" si="408"/>
        <v>220820.8492</v>
      </c>
      <c r="AB501" s="188">
        <f t="shared" si="408"/>
        <v>159542.7691</v>
      </c>
      <c r="AC501" s="188">
        <f t="shared" si="408"/>
        <v>167385.0695</v>
      </c>
      <c r="AD501" s="188">
        <f t="shared" si="408"/>
        <v>175211.296</v>
      </c>
      <c r="AE501" s="188">
        <f t="shared" si="408"/>
        <v>157135.7691</v>
      </c>
      <c r="AF501" s="188">
        <f t="shared" si="408"/>
        <v>166868.6251</v>
      </c>
      <c r="AG501" s="188">
        <f t="shared" si="408"/>
        <v>177202.9218</v>
      </c>
      <c r="AH501" s="188">
        <f t="shared" si="408"/>
        <v>187408.9044</v>
      </c>
      <c r="AI501" s="188">
        <f t="shared" si="408"/>
        <v>198221.6582</v>
      </c>
      <c r="AJ501" s="188">
        <f t="shared" si="408"/>
        <v>208912.3061</v>
      </c>
      <c r="AK501" s="188">
        <f t="shared" si="408"/>
        <v>220216.8343</v>
      </c>
      <c r="AL501" s="188">
        <f t="shared" si="408"/>
        <v>183604.8612</v>
      </c>
      <c r="AM501" s="188">
        <f t="shared" si="408"/>
        <v>191480.4121</v>
      </c>
      <c r="AN501" s="188">
        <f t="shared" si="408"/>
        <v>199286.5638</v>
      </c>
      <c r="AO501" s="188">
        <f t="shared" si="408"/>
        <v>207515.2852</v>
      </c>
      <c r="AP501" s="188">
        <f t="shared" si="408"/>
        <v>215682.6297</v>
      </c>
      <c r="AQ501" s="188">
        <f t="shared" si="408"/>
        <v>184664.54</v>
      </c>
      <c r="AR501" s="188">
        <f t="shared" si="408"/>
        <v>194934.0376</v>
      </c>
      <c r="AS501" s="188">
        <f t="shared" si="408"/>
        <v>205576.4967</v>
      </c>
      <c r="AT501" s="188">
        <f t="shared" si="408"/>
        <v>216108.7389</v>
      </c>
      <c r="AU501" s="188">
        <f t="shared" si="408"/>
        <v>227021.9862</v>
      </c>
      <c r="AV501" s="188">
        <f t="shared" si="408"/>
        <v>201375.0904</v>
      </c>
      <c r="AW501" s="188">
        <f t="shared" si="408"/>
        <v>209776.0786</v>
      </c>
      <c r="AX501" s="188">
        <f t="shared" si="408"/>
        <v>218107.6818</v>
      </c>
      <c r="AY501" s="188">
        <f t="shared" si="408"/>
        <v>226738.9494</v>
      </c>
      <c r="AZ501" s="188">
        <f t="shared" si="408"/>
        <v>235308.448</v>
      </c>
      <c r="BA501" s="188">
        <f t="shared" si="408"/>
        <v>244185.5784</v>
      </c>
      <c r="BB501" s="188">
        <f t="shared" si="408"/>
        <v>253009.2708</v>
      </c>
      <c r="BC501" s="188">
        <f t="shared" si="408"/>
        <v>211444.3105</v>
      </c>
      <c r="BD501" s="188">
        <f t="shared" si="408"/>
        <v>222478.2124</v>
      </c>
      <c r="BE501" s="188">
        <f t="shared" si="408"/>
        <v>233765.467</v>
      </c>
      <c r="BF501" s="188">
        <f t="shared" si="408"/>
        <v>215155.8533</v>
      </c>
      <c r="BG501" s="188">
        <f t="shared" si="408"/>
        <v>224307.3496</v>
      </c>
      <c r="BH501" s="188">
        <f t="shared" si="408"/>
        <v>233377.9703</v>
      </c>
      <c r="BI501" s="188">
        <f t="shared" si="408"/>
        <v>242662.1747</v>
      </c>
      <c r="BJ501" s="188">
        <f t="shared" si="408"/>
        <v>251871.1935</v>
      </c>
      <c r="BK501" s="188">
        <f t="shared" si="408"/>
        <v>261299.6141</v>
      </c>
      <c r="BL501" s="188">
        <f t="shared" si="408"/>
        <v>270658.8001</v>
      </c>
      <c r="BM501" s="188">
        <f t="shared" si="408"/>
        <v>280243.4768</v>
      </c>
      <c r="BN501" s="188">
        <f t="shared" si="408"/>
        <v>289765.151</v>
      </c>
    </row>
    <row r="502" ht="14.25" customHeight="1">
      <c r="D502" s="13" t="str">
        <f t="shared" si="407"/>
        <v>SDR Manager</v>
      </c>
      <c r="G502" s="188">
        <f t="shared" ref="G502:BN502" si="409">+IFERROR((G494+G484)/G475*12,0)</f>
        <v>0</v>
      </c>
      <c r="H502" s="188">
        <f t="shared" si="409"/>
        <v>0</v>
      </c>
      <c r="I502" s="188">
        <f t="shared" si="409"/>
        <v>0</v>
      </c>
      <c r="J502" s="188">
        <f t="shared" si="409"/>
        <v>0</v>
      </c>
      <c r="K502" s="188">
        <f t="shared" si="409"/>
        <v>0</v>
      </c>
      <c r="L502" s="188">
        <f t="shared" si="409"/>
        <v>0</v>
      </c>
      <c r="M502" s="188">
        <f t="shared" si="409"/>
        <v>0</v>
      </c>
      <c r="N502" s="188">
        <f t="shared" si="409"/>
        <v>0</v>
      </c>
      <c r="O502" s="188">
        <f t="shared" si="409"/>
        <v>0</v>
      </c>
      <c r="P502" s="188">
        <f t="shared" si="409"/>
        <v>0</v>
      </c>
      <c r="Q502" s="188">
        <f t="shared" si="409"/>
        <v>0</v>
      </c>
      <c r="R502" s="188">
        <f t="shared" si="409"/>
        <v>0</v>
      </c>
      <c r="S502" s="188">
        <f t="shared" si="409"/>
        <v>0</v>
      </c>
      <c r="T502" s="188">
        <f t="shared" si="409"/>
        <v>0</v>
      </c>
      <c r="U502" s="188">
        <f t="shared" si="409"/>
        <v>0</v>
      </c>
      <c r="V502" s="188">
        <f t="shared" si="409"/>
        <v>0</v>
      </c>
      <c r="W502" s="188">
        <f t="shared" si="409"/>
        <v>0</v>
      </c>
      <c r="X502" s="188">
        <f t="shared" si="409"/>
        <v>0</v>
      </c>
      <c r="Y502" s="188">
        <f t="shared" si="409"/>
        <v>0</v>
      </c>
      <c r="Z502" s="188">
        <f t="shared" si="409"/>
        <v>0</v>
      </c>
      <c r="AA502" s="188">
        <f t="shared" si="409"/>
        <v>0</v>
      </c>
      <c r="AB502" s="188">
        <f t="shared" si="409"/>
        <v>180542.7691</v>
      </c>
      <c r="AC502" s="188">
        <f t="shared" si="409"/>
        <v>188385.0695</v>
      </c>
      <c r="AD502" s="188">
        <f t="shared" si="409"/>
        <v>196211.296</v>
      </c>
      <c r="AE502" s="188">
        <f t="shared" si="409"/>
        <v>179135.7691</v>
      </c>
      <c r="AF502" s="188">
        <f t="shared" si="409"/>
        <v>188868.6251</v>
      </c>
      <c r="AG502" s="188">
        <f t="shared" si="409"/>
        <v>199202.9218</v>
      </c>
      <c r="AH502" s="188">
        <f t="shared" si="409"/>
        <v>209408.9044</v>
      </c>
      <c r="AI502" s="188">
        <f t="shared" si="409"/>
        <v>220221.6582</v>
      </c>
      <c r="AJ502" s="188">
        <f t="shared" si="409"/>
        <v>230912.3061</v>
      </c>
      <c r="AK502" s="188">
        <f t="shared" si="409"/>
        <v>242216.8343</v>
      </c>
      <c r="AL502" s="188">
        <f t="shared" si="409"/>
        <v>253407.2917</v>
      </c>
      <c r="AM502" s="188">
        <f t="shared" si="409"/>
        <v>265220.6182</v>
      </c>
      <c r="AN502" s="188">
        <f t="shared" si="409"/>
        <v>276929.8456</v>
      </c>
      <c r="AO502" s="188">
        <f t="shared" si="409"/>
        <v>289272.9279</v>
      </c>
      <c r="AP502" s="188">
        <f t="shared" si="409"/>
        <v>301523.9445</v>
      </c>
      <c r="AQ502" s="188">
        <f t="shared" si="409"/>
        <v>253996.8101</v>
      </c>
      <c r="AR502" s="188">
        <f t="shared" si="409"/>
        <v>269401.0564</v>
      </c>
      <c r="AS502" s="188">
        <f t="shared" si="409"/>
        <v>285364.7451</v>
      </c>
      <c r="AT502" s="188">
        <f t="shared" si="409"/>
        <v>301163.1083</v>
      </c>
      <c r="AU502" s="188">
        <f t="shared" si="409"/>
        <v>317532.9793</v>
      </c>
      <c r="AV502" s="188">
        <f t="shared" si="409"/>
        <v>224375.0904</v>
      </c>
      <c r="AW502" s="188">
        <f t="shared" si="409"/>
        <v>232776.0786</v>
      </c>
      <c r="AX502" s="188">
        <f t="shared" si="409"/>
        <v>241107.6818</v>
      </c>
      <c r="AY502" s="188">
        <f t="shared" si="409"/>
        <v>249738.9494</v>
      </c>
      <c r="AZ502" s="188">
        <f t="shared" si="409"/>
        <v>258308.448</v>
      </c>
      <c r="BA502" s="188">
        <f t="shared" si="409"/>
        <v>267185.5784</v>
      </c>
      <c r="BB502" s="188">
        <f t="shared" si="409"/>
        <v>276009.2708</v>
      </c>
      <c r="BC502" s="188">
        <f t="shared" si="409"/>
        <v>235444.3105</v>
      </c>
      <c r="BD502" s="188">
        <f t="shared" si="409"/>
        <v>246478.2124</v>
      </c>
      <c r="BE502" s="188">
        <f t="shared" si="409"/>
        <v>257765.467</v>
      </c>
      <c r="BF502" s="188">
        <f t="shared" si="409"/>
        <v>268944.8166</v>
      </c>
      <c r="BG502" s="188">
        <f t="shared" si="409"/>
        <v>280384.187</v>
      </c>
      <c r="BH502" s="188">
        <f t="shared" si="409"/>
        <v>291722.4629</v>
      </c>
      <c r="BI502" s="188">
        <f t="shared" si="409"/>
        <v>303327.7183</v>
      </c>
      <c r="BJ502" s="188">
        <f t="shared" si="409"/>
        <v>314838.9919</v>
      </c>
      <c r="BK502" s="188">
        <f t="shared" si="409"/>
        <v>326624.5176</v>
      </c>
      <c r="BL502" s="188">
        <f t="shared" si="409"/>
        <v>338323.5001</v>
      </c>
      <c r="BM502" s="188">
        <f t="shared" si="409"/>
        <v>350304.346</v>
      </c>
      <c r="BN502" s="188">
        <f t="shared" si="409"/>
        <v>362206.4387</v>
      </c>
    </row>
    <row r="503" ht="14.25" customHeight="1">
      <c r="D503" s="13" t="str">
        <f t="shared" si="407"/>
        <v>Closer Manager</v>
      </c>
      <c r="G503" s="188">
        <f t="shared" ref="G503:BN503" si="410">+IFERROR((G495+G485)/G476*12,0)</f>
        <v>0</v>
      </c>
      <c r="H503" s="188">
        <f t="shared" si="410"/>
        <v>0</v>
      </c>
      <c r="I503" s="188">
        <f t="shared" si="410"/>
        <v>0</v>
      </c>
      <c r="J503" s="188">
        <f t="shared" si="410"/>
        <v>0</v>
      </c>
      <c r="K503" s="188">
        <f t="shared" si="410"/>
        <v>0</v>
      </c>
      <c r="L503" s="188">
        <f t="shared" si="410"/>
        <v>0</v>
      </c>
      <c r="M503" s="188">
        <f t="shared" si="410"/>
        <v>0</v>
      </c>
      <c r="N503" s="188">
        <f t="shared" si="410"/>
        <v>0</v>
      </c>
      <c r="O503" s="188">
        <f t="shared" si="410"/>
        <v>0</v>
      </c>
      <c r="P503" s="188">
        <f t="shared" si="410"/>
        <v>0</v>
      </c>
      <c r="Q503" s="188">
        <f t="shared" si="410"/>
        <v>0</v>
      </c>
      <c r="R503" s="188">
        <f t="shared" si="410"/>
        <v>0</v>
      </c>
      <c r="S503" s="188">
        <f t="shared" si="410"/>
        <v>0</v>
      </c>
      <c r="T503" s="188">
        <f t="shared" si="410"/>
        <v>0</v>
      </c>
      <c r="U503" s="188">
        <f t="shared" si="410"/>
        <v>0</v>
      </c>
      <c r="V503" s="188">
        <f t="shared" si="410"/>
        <v>0</v>
      </c>
      <c r="W503" s="188">
        <f t="shared" si="410"/>
        <v>0</v>
      </c>
      <c r="X503" s="188">
        <f t="shared" si="410"/>
        <v>0</v>
      </c>
      <c r="Y503" s="188">
        <f t="shared" si="410"/>
        <v>0</v>
      </c>
      <c r="Z503" s="188">
        <f t="shared" si="410"/>
        <v>0</v>
      </c>
      <c r="AA503" s="188">
        <f t="shared" si="410"/>
        <v>0</v>
      </c>
      <c r="AB503" s="188">
        <f t="shared" si="410"/>
        <v>0</v>
      </c>
      <c r="AC503" s="188">
        <f t="shared" si="410"/>
        <v>0</v>
      </c>
      <c r="AD503" s="188">
        <f t="shared" si="410"/>
        <v>0</v>
      </c>
      <c r="AE503" s="188">
        <f t="shared" si="410"/>
        <v>0</v>
      </c>
      <c r="AF503" s="188">
        <f t="shared" si="410"/>
        <v>0</v>
      </c>
      <c r="AG503" s="188">
        <f t="shared" si="410"/>
        <v>0</v>
      </c>
      <c r="AH503" s="188">
        <f t="shared" si="410"/>
        <v>0</v>
      </c>
      <c r="AI503" s="188">
        <f t="shared" si="410"/>
        <v>0</v>
      </c>
      <c r="AJ503" s="188">
        <f t="shared" si="410"/>
        <v>0</v>
      </c>
      <c r="AK503" s="188">
        <f t="shared" si="410"/>
        <v>0</v>
      </c>
      <c r="AL503" s="188">
        <f t="shared" si="410"/>
        <v>0</v>
      </c>
      <c r="AM503" s="188">
        <f t="shared" si="410"/>
        <v>0</v>
      </c>
      <c r="AN503" s="188">
        <f t="shared" si="410"/>
        <v>0</v>
      </c>
      <c r="AO503" s="188">
        <f t="shared" si="410"/>
        <v>0</v>
      </c>
      <c r="AP503" s="188">
        <f t="shared" si="410"/>
        <v>0</v>
      </c>
      <c r="AQ503" s="188">
        <f t="shared" si="410"/>
        <v>0</v>
      </c>
      <c r="AR503" s="188">
        <f t="shared" si="410"/>
        <v>0</v>
      </c>
      <c r="AS503" s="188">
        <f t="shared" si="410"/>
        <v>0</v>
      </c>
      <c r="AT503" s="188">
        <f t="shared" si="410"/>
        <v>0</v>
      </c>
      <c r="AU503" s="188">
        <f t="shared" si="410"/>
        <v>0</v>
      </c>
      <c r="AV503" s="188">
        <f t="shared" si="410"/>
        <v>0</v>
      </c>
      <c r="AW503" s="188">
        <f t="shared" si="410"/>
        <v>0</v>
      </c>
      <c r="AX503" s="188">
        <f t="shared" si="410"/>
        <v>0</v>
      </c>
      <c r="AY503" s="188">
        <f t="shared" si="410"/>
        <v>0</v>
      </c>
      <c r="AZ503" s="188">
        <f t="shared" si="410"/>
        <v>0</v>
      </c>
      <c r="BA503" s="188">
        <f t="shared" si="410"/>
        <v>0</v>
      </c>
      <c r="BB503" s="188">
        <f t="shared" si="410"/>
        <v>0</v>
      </c>
      <c r="BC503" s="188">
        <f t="shared" si="410"/>
        <v>0</v>
      </c>
      <c r="BD503" s="188">
        <f t="shared" si="410"/>
        <v>0</v>
      </c>
      <c r="BE503" s="188">
        <f t="shared" si="410"/>
        <v>0</v>
      </c>
      <c r="BF503" s="188">
        <f t="shared" si="410"/>
        <v>0</v>
      </c>
      <c r="BG503" s="188">
        <f t="shared" si="410"/>
        <v>0</v>
      </c>
      <c r="BH503" s="188">
        <f t="shared" si="410"/>
        <v>0</v>
      </c>
      <c r="BI503" s="188">
        <f t="shared" si="410"/>
        <v>0</v>
      </c>
      <c r="BJ503" s="188">
        <f t="shared" si="410"/>
        <v>0</v>
      </c>
      <c r="BK503" s="188">
        <f t="shared" si="410"/>
        <v>0</v>
      </c>
      <c r="BL503" s="188">
        <f t="shared" si="410"/>
        <v>0</v>
      </c>
      <c r="BM503" s="188">
        <f t="shared" si="410"/>
        <v>0</v>
      </c>
      <c r="BN503" s="188">
        <f t="shared" si="410"/>
        <v>0</v>
      </c>
    </row>
    <row r="504" ht="14.25" customHeight="1">
      <c r="D504" s="13" t="str">
        <f t="shared" si="407"/>
        <v>Director</v>
      </c>
      <c r="G504" s="188">
        <f t="shared" ref="G504:BN504" si="411">+IFERROR((G496+G486)/G477*12,0)</f>
        <v>0</v>
      </c>
      <c r="H504" s="188">
        <f t="shared" si="411"/>
        <v>0</v>
      </c>
      <c r="I504" s="188">
        <f t="shared" si="411"/>
        <v>0</v>
      </c>
      <c r="J504" s="188">
        <f t="shared" si="411"/>
        <v>0</v>
      </c>
      <c r="K504" s="188">
        <f t="shared" si="411"/>
        <v>0</v>
      </c>
      <c r="L504" s="188">
        <f t="shared" si="411"/>
        <v>0</v>
      </c>
      <c r="M504" s="188">
        <f t="shared" si="411"/>
        <v>0</v>
      </c>
      <c r="N504" s="188">
        <f t="shared" si="411"/>
        <v>0</v>
      </c>
      <c r="O504" s="188">
        <f t="shared" si="411"/>
        <v>0</v>
      </c>
      <c r="P504" s="188">
        <f t="shared" si="411"/>
        <v>0</v>
      </c>
      <c r="Q504" s="188">
        <f t="shared" si="411"/>
        <v>0</v>
      </c>
      <c r="R504" s="188">
        <f t="shared" si="411"/>
        <v>0</v>
      </c>
      <c r="S504" s="188">
        <f t="shared" si="411"/>
        <v>0</v>
      </c>
      <c r="T504" s="188">
        <f t="shared" si="411"/>
        <v>0</v>
      </c>
      <c r="U504" s="188">
        <f t="shared" si="411"/>
        <v>0</v>
      </c>
      <c r="V504" s="188">
        <f t="shared" si="411"/>
        <v>0</v>
      </c>
      <c r="W504" s="188">
        <f t="shared" si="411"/>
        <v>0</v>
      </c>
      <c r="X504" s="188">
        <f t="shared" si="411"/>
        <v>0</v>
      </c>
      <c r="Y504" s="188">
        <f t="shared" si="411"/>
        <v>0</v>
      </c>
      <c r="Z504" s="188">
        <f t="shared" si="411"/>
        <v>0</v>
      </c>
      <c r="AA504" s="188">
        <f t="shared" si="411"/>
        <v>0</v>
      </c>
      <c r="AB504" s="188">
        <f t="shared" si="411"/>
        <v>0</v>
      </c>
      <c r="AC504" s="188">
        <f t="shared" si="411"/>
        <v>0</v>
      </c>
      <c r="AD504" s="188">
        <f t="shared" si="411"/>
        <v>0</v>
      </c>
      <c r="AE504" s="188">
        <f t="shared" si="411"/>
        <v>0</v>
      </c>
      <c r="AF504" s="188">
        <f t="shared" si="411"/>
        <v>0</v>
      </c>
      <c r="AG504" s="188">
        <f t="shared" si="411"/>
        <v>0</v>
      </c>
      <c r="AH504" s="188">
        <f t="shared" si="411"/>
        <v>0</v>
      </c>
      <c r="AI504" s="188">
        <f t="shared" si="411"/>
        <v>0</v>
      </c>
      <c r="AJ504" s="188">
        <f t="shared" si="411"/>
        <v>0</v>
      </c>
      <c r="AK504" s="188">
        <f t="shared" si="411"/>
        <v>0</v>
      </c>
      <c r="AL504" s="188">
        <f t="shared" si="411"/>
        <v>0</v>
      </c>
      <c r="AM504" s="188">
        <f t="shared" si="411"/>
        <v>0</v>
      </c>
      <c r="AN504" s="188">
        <f t="shared" si="411"/>
        <v>0</v>
      </c>
      <c r="AO504" s="188">
        <f t="shared" si="411"/>
        <v>0</v>
      </c>
      <c r="AP504" s="188">
        <f t="shared" si="411"/>
        <v>0</v>
      </c>
      <c r="AQ504" s="188">
        <f t="shared" si="411"/>
        <v>0</v>
      </c>
      <c r="AR504" s="188">
        <f t="shared" si="411"/>
        <v>0</v>
      </c>
      <c r="AS504" s="188">
        <f t="shared" si="411"/>
        <v>0</v>
      </c>
      <c r="AT504" s="188">
        <f t="shared" si="411"/>
        <v>0</v>
      </c>
      <c r="AU504" s="188">
        <f t="shared" si="411"/>
        <v>0</v>
      </c>
      <c r="AV504" s="188">
        <f t="shared" si="411"/>
        <v>0</v>
      </c>
      <c r="AW504" s="188">
        <f t="shared" si="411"/>
        <v>0</v>
      </c>
      <c r="AX504" s="188">
        <f t="shared" si="411"/>
        <v>0</v>
      </c>
      <c r="AY504" s="188">
        <f t="shared" si="411"/>
        <v>0</v>
      </c>
      <c r="AZ504" s="188">
        <f t="shared" si="411"/>
        <v>0</v>
      </c>
      <c r="BA504" s="188">
        <f t="shared" si="411"/>
        <v>0</v>
      </c>
      <c r="BB504" s="188">
        <f t="shared" si="411"/>
        <v>0</v>
      </c>
      <c r="BC504" s="188">
        <f t="shared" si="411"/>
        <v>0</v>
      </c>
      <c r="BD504" s="188">
        <f t="shared" si="411"/>
        <v>0</v>
      </c>
      <c r="BE504" s="188">
        <f t="shared" si="411"/>
        <v>0</v>
      </c>
      <c r="BF504" s="188">
        <f t="shared" si="411"/>
        <v>0</v>
      </c>
      <c r="BG504" s="188">
        <f t="shared" si="411"/>
        <v>0</v>
      </c>
      <c r="BH504" s="188">
        <f t="shared" si="411"/>
        <v>0</v>
      </c>
      <c r="BI504" s="188">
        <f t="shared" si="411"/>
        <v>0</v>
      </c>
      <c r="BJ504" s="188">
        <f t="shared" si="411"/>
        <v>0</v>
      </c>
      <c r="BK504" s="188">
        <f t="shared" si="411"/>
        <v>0</v>
      </c>
      <c r="BL504" s="188">
        <f t="shared" si="411"/>
        <v>0</v>
      </c>
      <c r="BM504" s="188">
        <f t="shared" si="411"/>
        <v>0</v>
      </c>
      <c r="BN504" s="188">
        <f t="shared" si="411"/>
        <v>0</v>
      </c>
    </row>
    <row r="505" ht="14.25" customHeight="1">
      <c r="D505" s="13" t="str">
        <f>+D487</f>
        <v>CSRs</v>
      </c>
      <c r="G505" s="188">
        <f t="shared" ref="G505:BN505" si="412">+IFERROR(G487/G478*12,0)</f>
        <v>0</v>
      </c>
      <c r="H505" s="188">
        <f t="shared" si="412"/>
        <v>0</v>
      </c>
      <c r="I505" s="188">
        <f t="shared" si="412"/>
        <v>0</v>
      </c>
      <c r="J505" s="188">
        <f t="shared" si="412"/>
        <v>0</v>
      </c>
      <c r="K505" s="188">
        <f t="shared" si="412"/>
        <v>0</v>
      </c>
      <c r="L505" s="188">
        <f t="shared" si="412"/>
        <v>0</v>
      </c>
      <c r="M505" s="188">
        <f t="shared" si="412"/>
        <v>0</v>
      </c>
      <c r="N505" s="188">
        <f t="shared" si="412"/>
        <v>0</v>
      </c>
      <c r="O505" s="188">
        <f t="shared" si="412"/>
        <v>0</v>
      </c>
      <c r="P505" s="188">
        <f t="shared" si="412"/>
        <v>0</v>
      </c>
      <c r="Q505" s="188">
        <f t="shared" si="412"/>
        <v>0</v>
      </c>
      <c r="R505" s="188">
        <f t="shared" si="412"/>
        <v>0</v>
      </c>
      <c r="S505" s="188">
        <f t="shared" si="412"/>
        <v>0</v>
      </c>
      <c r="T505" s="188">
        <f t="shared" si="412"/>
        <v>0</v>
      </c>
      <c r="U505" s="188">
        <f t="shared" si="412"/>
        <v>0</v>
      </c>
      <c r="V505" s="188">
        <f t="shared" si="412"/>
        <v>0</v>
      </c>
      <c r="W505" s="188">
        <f t="shared" si="412"/>
        <v>0</v>
      </c>
      <c r="X505" s="188">
        <f t="shared" si="412"/>
        <v>0</v>
      </c>
      <c r="Y505" s="188">
        <f t="shared" si="412"/>
        <v>78750</v>
      </c>
      <c r="Z505" s="188">
        <f t="shared" si="412"/>
        <v>78750</v>
      </c>
      <c r="AA505" s="188">
        <f t="shared" si="412"/>
        <v>78750</v>
      </c>
      <c r="AB505" s="188">
        <f t="shared" si="412"/>
        <v>78750</v>
      </c>
      <c r="AC505" s="188">
        <f t="shared" si="412"/>
        <v>78750</v>
      </c>
      <c r="AD505" s="188">
        <f t="shared" si="412"/>
        <v>78750</v>
      </c>
      <c r="AE505" s="188">
        <f t="shared" si="412"/>
        <v>82500</v>
      </c>
      <c r="AF505" s="188">
        <f t="shared" si="412"/>
        <v>82500</v>
      </c>
      <c r="AG505" s="188">
        <f t="shared" si="412"/>
        <v>82500</v>
      </c>
      <c r="AH505" s="188">
        <f t="shared" si="412"/>
        <v>82500</v>
      </c>
      <c r="AI505" s="188">
        <f t="shared" si="412"/>
        <v>82500</v>
      </c>
      <c r="AJ505" s="188">
        <f t="shared" si="412"/>
        <v>82500</v>
      </c>
      <c r="AK505" s="188">
        <f t="shared" si="412"/>
        <v>82500</v>
      </c>
      <c r="AL505" s="188">
        <f t="shared" si="412"/>
        <v>82500</v>
      </c>
      <c r="AM505" s="188">
        <f t="shared" si="412"/>
        <v>82500</v>
      </c>
      <c r="AN505" s="188">
        <f t="shared" si="412"/>
        <v>82500</v>
      </c>
      <c r="AO505" s="188">
        <f t="shared" si="412"/>
        <v>82500</v>
      </c>
      <c r="AP505" s="188">
        <f t="shared" si="412"/>
        <v>82500</v>
      </c>
      <c r="AQ505" s="188">
        <f t="shared" si="412"/>
        <v>86250</v>
      </c>
      <c r="AR505" s="188">
        <f t="shared" si="412"/>
        <v>86250</v>
      </c>
      <c r="AS505" s="188">
        <f t="shared" si="412"/>
        <v>86250</v>
      </c>
      <c r="AT505" s="188">
        <f t="shared" si="412"/>
        <v>86250</v>
      </c>
      <c r="AU505" s="188">
        <f t="shared" si="412"/>
        <v>86250</v>
      </c>
      <c r="AV505" s="188">
        <f t="shared" si="412"/>
        <v>86250</v>
      </c>
      <c r="AW505" s="188">
        <f t="shared" si="412"/>
        <v>86250</v>
      </c>
      <c r="AX505" s="188">
        <f t="shared" si="412"/>
        <v>86250</v>
      </c>
      <c r="AY505" s="188">
        <f t="shared" si="412"/>
        <v>86250</v>
      </c>
      <c r="AZ505" s="188">
        <f t="shared" si="412"/>
        <v>86250</v>
      </c>
      <c r="BA505" s="188">
        <f t="shared" si="412"/>
        <v>86250</v>
      </c>
      <c r="BB505" s="188">
        <f t="shared" si="412"/>
        <v>86250</v>
      </c>
      <c r="BC505" s="188">
        <f t="shared" si="412"/>
        <v>90000</v>
      </c>
      <c r="BD505" s="188">
        <f t="shared" si="412"/>
        <v>90000</v>
      </c>
      <c r="BE505" s="188">
        <f t="shared" si="412"/>
        <v>90000</v>
      </c>
      <c r="BF505" s="188">
        <f t="shared" si="412"/>
        <v>90000</v>
      </c>
      <c r="BG505" s="188">
        <f t="shared" si="412"/>
        <v>90000</v>
      </c>
      <c r="BH505" s="188">
        <f t="shared" si="412"/>
        <v>90000</v>
      </c>
      <c r="BI505" s="188">
        <f t="shared" si="412"/>
        <v>90000</v>
      </c>
      <c r="BJ505" s="188">
        <f t="shared" si="412"/>
        <v>90000</v>
      </c>
      <c r="BK505" s="188">
        <f t="shared" si="412"/>
        <v>90000</v>
      </c>
      <c r="BL505" s="188">
        <f t="shared" si="412"/>
        <v>90000</v>
      </c>
      <c r="BM505" s="188">
        <f t="shared" si="412"/>
        <v>90000</v>
      </c>
      <c r="BN505" s="188">
        <f t="shared" si="412"/>
        <v>90000</v>
      </c>
    </row>
    <row r="506" ht="14.25" customHeight="1">
      <c r="A506" s="11"/>
      <c r="B506" s="11"/>
      <c r="C506" s="11"/>
      <c r="D506" s="11"/>
      <c r="E506" s="11"/>
      <c r="F506" s="11"/>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36"/>
      <c r="BF506" s="36"/>
      <c r="BG506" s="36"/>
      <c r="BH506" s="36"/>
      <c r="BI506" s="36"/>
      <c r="BJ506" s="36"/>
      <c r="BK506" s="36"/>
      <c r="BL506" s="36"/>
      <c r="BM506" s="36"/>
      <c r="BN506" s="36"/>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c r="EA506" s="11"/>
      <c r="EB506" s="11"/>
      <c r="EC506" s="11"/>
      <c r="ED506" s="11"/>
      <c r="EE506" s="11"/>
      <c r="EF506" s="11"/>
      <c r="EG506" s="11"/>
      <c r="EH506" s="11"/>
      <c r="EI506" s="11"/>
      <c r="EJ506" s="11"/>
      <c r="EK506" s="11"/>
      <c r="EL506" s="11"/>
      <c r="EM506" s="11"/>
      <c r="EN506" s="11"/>
      <c r="EO506" s="11"/>
      <c r="EP506" s="11"/>
      <c r="EQ506" s="11"/>
      <c r="ER506" s="11"/>
      <c r="ES506" s="11"/>
      <c r="ET506" s="11"/>
      <c r="EU506" s="11"/>
      <c r="EV506" s="11"/>
      <c r="EW506" s="11"/>
      <c r="EX506" s="11"/>
      <c r="EY506" s="11"/>
      <c r="EZ506" s="11"/>
      <c r="FA506" s="11"/>
      <c r="FB506" s="11"/>
      <c r="FC506" s="11"/>
      <c r="FD506" s="11"/>
      <c r="FE506" s="11"/>
      <c r="FF506" s="11"/>
    </row>
    <row r="507" ht="14.25" customHeight="1">
      <c r="C507" s="13" t="s">
        <v>352</v>
      </c>
    </row>
    <row r="508" ht="14.25" customHeight="1">
      <c r="D508" s="13" t="s">
        <v>129</v>
      </c>
      <c r="G508" s="170">
        <f>+SUMIF('Non-Sales Compensation'!$BR$8:$DY$8,Model!G$5,'Non-Sales Compensation'!$BR$52:$DY$52)</f>
        <v>2</v>
      </c>
      <c r="H508" s="170">
        <f>+SUMIF('Non-Sales Compensation'!$BR$8:$DY$8,Model!H$5,'Non-Sales Compensation'!$BR$52:$DY$52)</f>
        <v>2</v>
      </c>
      <c r="I508" s="170">
        <f>+SUMIF('Non-Sales Compensation'!$BR$8:$DY$8,Model!I$5,'Non-Sales Compensation'!$BR$52:$DY$52)</f>
        <v>3</v>
      </c>
      <c r="J508" s="170">
        <f>+SUMIF('Non-Sales Compensation'!$BR$8:$DY$8,Model!J$5,'Non-Sales Compensation'!$BR$52:$DY$52)</f>
        <v>4</v>
      </c>
      <c r="K508" s="170">
        <f>+SUMIF('Non-Sales Compensation'!$BR$8:$DY$8,Model!K$5,'Non-Sales Compensation'!$BR$52:$DY$52)</f>
        <v>4</v>
      </c>
      <c r="L508" s="170">
        <f>+SUMIF('Non-Sales Compensation'!$BR$8:$DY$8,Model!L$5,'Non-Sales Compensation'!$BR$52:$DY$52)</f>
        <v>5</v>
      </c>
      <c r="M508" s="170">
        <f>+SUMIF('Non-Sales Compensation'!$BR$8:$DY$8,Model!M$5,'Non-Sales Compensation'!$BR$52:$DY$52)</f>
        <v>6</v>
      </c>
      <c r="N508" s="170">
        <f>+SUMIF('Non-Sales Compensation'!$BR$8:$DY$8,Model!N$5,'Non-Sales Compensation'!$BR$52:$DY$52)</f>
        <v>6</v>
      </c>
      <c r="O508" s="170">
        <f>+SUMIF('Non-Sales Compensation'!$BR$8:$DY$8,Model!O$5,'Non-Sales Compensation'!$BR$52:$DY$52)</f>
        <v>8</v>
      </c>
      <c r="P508" s="170">
        <f>+SUMIF('Non-Sales Compensation'!$BR$8:$DY$8,Model!P$5,'Non-Sales Compensation'!$BR$52:$DY$52)</f>
        <v>8</v>
      </c>
      <c r="Q508" s="170">
        <f>+SUMIF('Non-Sales Compensation'!$BR$8:$DY$8,Model!Q$5,'Non-Sales Compensation'!$BR$52:$DY$52)</f>
        <v>8</v>
      </c>
      <c r="R508" s="170">
        <f>+SUMIF('Non-Sales Compensation'!$BR$8:$DY$8,Model!R$5,'Non-Sales Compensation'!$BR$52:$DY$52)</f>
        <v>8</v>
      </c>
      <c r="S508" s="170">
        <f>+SUMIF('Non-Sales Compensation'!$BR$8:$DY$8,Model!S$5,'Non-Sales Compensation'!$BR$52:$DY$52)</f>
        <v>9</v>
      </c>
      <c r="T508" s="170">
        <f>+SUMIF('Non-Sales Compensation'!$BR$8:$DY$8,Model!T$5,'Non-Sales Compensation'!$BR$52:$DY$52)</f>
        <v>9</v>
      </c>
      <c r="U508" s="170">
        <f>+SUMIF('Non-Sales Compensation'!$BR$8:$DY$8,Model!U$5,'Non-Sales Compensation'!$BR$52:$DY$52)</f>
        <v>10</v>
      </c>
      <c r="V508" s="170">
        <f>+SUMIF('Non-Sales Compensation'!$BR$8:$DY$8,Model!V$5,'Non-Sales Compensation'!$BR$52:$DY$52)</f>
        <v>10</v>
      </c>
      <c r="W508" s="170">
        <f>+SUMIF('Non-Sales Compensation'!$BR$8:$DY$8,Model!W$5,'Non-Sales Compensation'!$BR$52:$DY$52)</f>
        <v>10</v>
      </c>
      <c r="X508" s="170">
        <f>+SUMIF('Non-Sales Compensation'!$BR$8:$DY$8,Model!X$5,'Non-Sales Compensation'!$BR$52:$DY$52)</f>
        <v>12</v>
      </c>
      <c r="Y508" s="170">
        <f>+SUMIF('Non-Sales Compensation'!$BR$8:$DY$8,Model!Y$5,'Non-Sales Compensation'!$BR$52:$DY$52)</f>
        <v>12</v>
      </c>
      <c r="Z508" s="170">
        <f>+SUMIF('Non-Sales Compensation'!$BR$8:$DY$8,Model!Z$5,'Non-Sales Compensation'!$BR$52:$DY$52)</f>
        <v>14</v>
      </c>
      <c r="AA508" s="170">
        <f>+SUMIF('Non-Sales Compensation'!$BR$8:$DY$8,Model!AA$5,'Non-Sales Compensation'!$BR$52:$DY$52)</f>
        <v>14</v>
      </c>
      <c r="AB508" s="170">
        <f>+SUMIF('Non-Sales Compensation'!$BR$8:$DY$8,Model!AB$5,'Non-Sales Compensation'!$BR$52:$DY$52)</f>
        <v>14</v>
      </c>
      <c r="AC508" s="170">
        <f>+SUMIF('Non-Sales Compensation'!$BR$8:$DY$8,Model!AC$5,'Non-Sales Compensation'!$BR$52:$DY$52)</f>
        <v>14</v>
      </c>
      <c r="AD508" s="170">
        <f>+SUMIF('Non-Sales Compensation'!$BR$8:$DY$8,Model!AD$5,'Non-Sales Compensation'!$BR$52:$DY$52)</f>
        <v>15</v>
      </c>
      <c r="AE508" s="170">
        <f>+SUMIF('Non-Sales Compensation'!$BR$8:$DY$8,Model!AE$5,'Non-Sales Compensation'!$BR$52:$DY$52)</f>
        <v>16</v>
      </c>
      <c r="AF508" s="170">
        <f>+SUMIF('Non-Sales Compensation'!$BR$8:$DY$8,Model!AF$5,'Non-Sales Compensation'!$BR$52:$DY$52)</f>
        <v>16</v>
      </c>
      <c r="AG508" s="170">
        <f>+SUMIF('Non-Sales Compensation'!$BR$8:$DY$8,Model!AG$5,'Non-Sales Compensation'!$BR$52:$DY$52)</f>
        <v>16</v>
      </c>
      <c r="AH508" s="170">
        <f>+SUMIF('Non-Sales Compensation'!$BR$8:$DY$8,Model!AH$5,'Non-Sales Compensation'!$BR$52:$DY$52)</f>
        <v>17</v>
      </c>
      <c r="AI508" s="170">
        <f>+SUMIF('Non-Sales Compensation'!$BR$8:$DY$8,Model!AI$5,'Non-Sales Compensation'!$BR$52:$DY$52)</f>
        <v>17</v>
      </c>
      <c r="AJ508" s="170">
        <f>+SUMIF('Non-Sales Compensation'!$BR$8:$DY$8,Model!AJ$5,'Non-Sales Compensation'!$BR$52:$DY$52)</f>
        <v>20</v>
      </c>
      <c r="AK508" s="170">
        <f>+SUMIF('Non-Sales Compensation'!$BR$8:$DY$8,Model!AK$5,'Non-Sales Compensation'!$BR$52:$DY$52)</f>
        <v>20</v>
      </c>
      <c r="AL508" s="170">
        <f>+SUMIF('Non-Sales Compensation'!$BR$8:$DY$8,Model!AL$5,'Non-Sales Compensation'!$BR$52:$DY$52)</f>
        <v>20</v>
      </c>
      <c r="AM508" s="170">
        <f>+SUMIF('Non-Sales Compensation'!$BR$8:$DY$8,Model!AM$5,'Non-Sales Compensation'!$BR$52:$DY$52)</f>
        <v>21</v>
      </c>
      <c r="AN508" s="170">
        <f>+SUMIF('Non-Sales Compensation'!$BR$8:$DY$8,Model!AN$5,'Non-Sales Compensation'!$BR$52:$DY$52)</f>
        <v>21</v>
      </c>
      <c r="AO508" s="170">
        <f>+SUMIF('Non-Sales Compensation'!$BR$8:$DY$8,Model!AO$5,'Non-Sales Compensation'!$BR$52:$DY$52)</f>
        <v>22</v>
      </c>
      <c r="AP508" s="170">
        <f>+SUMIF('Non-Sales Compensation'!$BR$8:$DY$8,Model!AP$5,'Non-Sales Compensation'!$BR$52:$DY$52)</f>
        <v>24</v>
      </c>
      <c r="AQ508" s="170">
        <f>+SUMIF('Non-Sales Compensation'!$BR$8:$DY$8,Model!AQ$5,'Non-Sales Compensation'!$BR$52:$DY$52)</f>
        <v>25</v>
      </c>
      <c r="AR508" s="170">
        <f>+SUMIF('Non-Sales Compensation'!$BR$8:$DY$8,Model!AR$5,'Non-Sales Compensation'!$BR$52:$DY$52)</f>
        <v>25</v>
      </c>
      <c r="AS508" s="170">
        <f>+SUMIF('Non-Sales Compensation'!$BR$8:$DY$8,Model!AS$5,'Non-Sales Compensation'!$BR$52:$DY$52)</f>
        <v>25</v>
      </c>
      <c r="AT508" s="170">
        <f>+SUMIF('Non-Sales Compensation'!$BR$8:$DY$8,Model!AT$5,'Non-Sales Compensation'!$BR$52:$DY$52)</f>
        <v>25</v>
      </c>
      <c r="AU508" s="170">
        <f>+SUMIF('Non-Sales Compensation'!$BR$8:$DY$8,Model!AU$5,'Non-Sales Compensation'!$BR$52:$DY$52)</f>
        <v>25</v>
      </c>
      <c r="AV508" s="170">
        <f>+SUMIF('Non-Sales Compensation'!$BR$8:$DY$8,Model!AV$5,'Non-Sales Compensation'!$BR$52:$DY$52)</f>
        <v>25</v>
      </c>
      <c r="AW508" s="170">
        <f>+SUMIF('Non-Sales Compensation'!$BR$8:$DY$8,Model!AW$5,'Non-Sales Compensation'!$BR$52:$DY$52)</f>
        <v>25</v>
      </c>
      <c r="AX508" s="170">
        <f>+SUMIF('Non-Sales Compensation'!$BR$8:$DY$8,Model!AX$5,'Non-Sales Compensation'!$BR$52:$DY$52)</f>
        <v>25</v>
      </c>
      <c r="AY508" s="170">
        <f>+SUMIF('Non-Sales Compensation'!$BR$8:$DY$8,Model!AY$5,'Non-Sales Compensation'!$BR$52:$DY$52)</f>
        <v>25</v>
      </c>
      <c r="AZ508" s="170">
        <f>+SUMIF('Non-Sales Compensation'!$BR$8:$DY$8,Model!AZ$5,'Non-Sales Compensation'!$BR$52:$DY$52)</f>
        <v>25</v>
      </c>
      <c r="BA508" s="170">
        <f>+SUMIF('Non-Sales Compensation'!$BR$8:$DY$8,Model!BA$5,'Non-Sales Compensation'!$BR$52:$DY$52)</f>
        <v>25</v>
      </c>
      <c r="BB508" s="170">
        <f>+SUMIF('Non-Sales Compensation'!$BR$8:$DY$8,Model!BB$5,'Non-Sales Compensation'!$BR$52:$DY$52)</f>
        <v>25</v>
      </c>
      <c r="BC508" s="170">
        <f>+SUMIF('Non-Sales Compensation'!$BR$8:$DY$8,Model!BC$5,'Non-Sales Compensation'!$BR$52:$DY$52)</f>
        <v>26</v>
      </c>
      <c r="BD508" s="170">
        <f>+SUMIF('Non-Sales Compensation'!$BR$8:$DY$8,Model!BD$5,'Non-Sales Compensation'!$BR$52:$DY$52)</f>
        <v>26</v>
      </c>
      <c r="BE508" s="170">
        <f>+SUMIF('Non-Sales Compensation'!$BR$8:$DY$8,Model!BE$5,'Non-Sales Compensation'!$BR$52:$DY$52)</f>
        <v>26</v>
      </c>
      <c r="BF508" s="170">
        <f>+SUMIF('Non-Sales Compensation'!$BR$8:$DY$8,Model!BF$5,'Non-Sales Compensation'!$BR$52:$DY$52)</f>
        <v>26</v>
      </c>
      <c r="BG508" s="170">
        <f>+SUMIF('Non-Sales Compensation'!$BR$8:$DY$8,Model!BG$5,'Non-Sales Compensation'!$BR$52:$DY$52)</f>
        <v>26</v>
      </c>
      <c r="BH508" s="170">
        <f>+SUMIF('Non-Sales Compensation'!$BR$8:$DY$8,Model!BH$5,'Non-Sales Compensation'!$BR$52:$DY$52)</f>
        <v>26</v>
      </c>
      <c r="BI508" s="170">
        <f>+SUMIF('Non-Sales Compensation'!$BR$8:$DY$8,Model!BI$5,'Non-Sales Compensation'!$BR$52:$DY$52)</f>
        <v>26</v>
      </c>
      <c r="BJ508" s="170">
        <f>+SUMIF('Non-Sales Compensation'!$BR$8:$DY$8,Model!BJ$5,'Non-Sales Compensation'!$BR$52:$DY$52)</f>
        <v>26</v>
      </c>
      <c r="BK508" s="170">
        <f>+SUMIF('Non-Sales Compensation'!$BR$8:$DY$8,Model!BK$5,'Non-Sales Compensation'!$BR$52:$DY$52)</f>
        <v>26</v>
      </c>
      <c r="BL508" s="170">
        <f>+SUMIF('Non-Sales Compensation'!$BR$8:$DY$8,Model!BL$5,'Non-Sales Compensation'!$BR$52:$DY$52)</f>
        <v>26</v>
      </c>
      <c r="BM508" s="170">
        <f>+SUMIF('Non-Sales Compensation'!$BR$8:$DY$8,Model!BM$5,'Non-Sales Compensation'!$BR$52:$DY$52)</f>
        <v>26</v>
      </c>
      <c r="BN508" s="170">
        <f>+SUMIF('Non-Sales Compensation'!$BR$8:$DY$8,Model!BN$5,'Non-Sales Compensation'!$BR$52:$DY$52)</f>
        <v>26</v>
      </c>
    </row>
    <row r="509" ht="14.25" customHeight="1">
      <c r="D509" s="13" t="s">
        <v>238</v>
      </c>
      <c r="G509" s="67">
        <f t="shared" ref="G509:BN509" si="413">+G479</f>
        <v>1</v>
      </c>
      <c r="H509" s="67">
        <f t="shared" si="413"/>
        <v>1</v>
      </c>
      <c r="I509" s="67">
        <f t="shared" si="413"/>
        <v>1</v>
      </c>
      <c r="J509" s="67">
        <f t="shared" si="413"/>
        <v>2</v>
      </c>
      <c r="K509" s="67">
        <f t="shared" si="413"/>
        <v>2</v>
      </c>
      <c r="L509" s="67">
        <f t="shared" si="413"/>
        <v>2</v>
      </c>
      <c r="M509" s="67">
        <f t="shared" si="413"/>
        <v>3</v>
      </c>
      <c r="N509" s="67">
        <f t="shared" si="413"/>
        <v>3</v>
      </c>
      <c r="O509" s="67">
        <f t="shared" si="413"/>
        <v>3</v>
      </c>
      <c r="P509" s="67">
        <f t="shared" si="413"/>
        <v>4</v>
      </c>
      <c r="Q509" s="67">
        <f t="shared" si="413"/>
        <v>4</v>
      </c>
      <c r="R509" s="67">
        <f t="shared" si="413"/>
        <v>6</v>
      </c>
      <c r="S509" s="67">
        <f t="shared" si="413"/>
        <v>6</v>
      </c>
      <c r="T509" s="67">
        <f t="shared" si="413"/>
        <v>7</v>
      </c>
      <c r="U509" s="67">
        <f t="shared" si="413"/>
        <v>7</v>
      </c>
      <c r="V509" s="67">
        <f t="shared" si="413"/>
        <v>8</v>
      </c>
      <c r="W509" s="67">
        <f t="shared" si="413"/>
        <v>8</v>
      </c>
      <c r="X509" s="67">
        <f t="shared" si="413"/>
        <v>9</v>
      </c>
      <c r="Y509" s="67">
        <f t="shared" si="413"/>
        <v>10</v>
      </c>
      <c r="Z509" s="67">
        <f t="shared" si="413"/>
        <v>11</v>
      </c>
      <c r="AA509" s="67">
        <f t="shared" si="413"/>
        <v>11</v>
      </c>
      <c r="AB509" s="67">
        <f t="shared" si="413"/>
        <v>14</v>
      </c>
      <c r="AC509" s="67">
        <f t="shared" si="413"/>
        <v>14</v>
      </c>
      <c r="AD509" s="67">
        <f t="shared" si="413"/>
        <v>15</v>
      </c>
      <c r="AE509" s="67">
        <f t="shared" si="413"/>
        <v>15</v>
      </c>
      <c r="AF509" s="67">
        <f t="shared" si="413"/>
        <v>17</v>
      </c>
      <c r="AG509" s="67">
        <f t="shared" si="413"/>
        <v>17</v>
      </c>
      <c r="AH509" s="67">
        <f t="shared" si="413"/>
        <v>18</v>
      </c>
      <c r="AI509" s="67">
        <f t="shared" si="413"/>
        <v>18</v>
      </c>
      <c r="AJ509" s="67">
        <f t="shared" si="413"/>
        <v>19</v>
      </c>
      <c r="AK509" s="67">
        <f t="shared" si="413"/>
        <v>19</v>
      </c>
      <c r="AL509" s="67">
        <f t="shared" si="413"/>
        <v>22</v>
      </c>
      <c r="AM509" s="67">
        <f t="shared" si="413"/>
        <v>22</v>
      </c>
      <c r="AN509" s="67">
        <f t="shared" si="413"/>
        <v>23</v>
      </c>
      <c r="AO509" s="67">
        <f t="shared" si="413"/>
        <v>23</v>
      </c>
      <c r="AP509" s="67">
        <f t="shared" si="413"/>
        <v>24</v>
      </c>
      <c r="AQ509" s="67">
        <f t="shared" si="413"/>
        <v>25</v>
      </c>
      <c r="AR509" s="67">
        <f t="shared" si="413"/>
        <v>26</v>
      </c>
      <c r="AS509" s="67">
        <f t="shared" si="413"/>
        <v>26</v>
      </c>
      <c r="AT509" s="67">
        <f t="shared" si="413"/>
        <v>27</v>
      </c>
      <c r="AU509" s="67">
        <f t="shared" si="413"/>
        <v>28</v>
      </c>
      <c r="AV509" s="67">
        <f t="shared" si="413"/>
        <v>31</v>
      </c>
      <c r="AW509" s="67">
        <f t="shared" si="413"/>
        <v>31</v>
      </c>
      <c r="AX509" s="67">
        <f t="shared" si="413"/>
        <v>32</v>
      </c>
      <c r="AY509" s="67">
        <f t="shared" si="413"/>
        <v>33</v>
      </c>
      <c r="AZ509" s="67">
        <f t="shared" si="413"/>
        <v>34</v>
      </c>
      <c r="BA509" s="67">
        <f t="shared" si="413"/>
        <v>34</v>
      </c>
      <c r="BB509" s="67">
        <f t="shared" si="413"/>
        <v>36</v>
      </c>
      <c r="BC509" s="67">
        <f t="shared" si="413"/>
        <v>36</v>
      </c>
      <c r="BD509" s="67">
        <f t="shared" si="413"/>
        <v>37</v>
      </c>
      <c r="BE509" s="67">
        <f t="shared" si="413"/>
        <v>38</v>
      </c>
      <c r="BF509" s="67">
        <f t="shared" si="413"/>
        <v>40</v>
      </c>
      <c r="BG509" s="67">
        <f t="shared" si="413"/>
        <v>40</v>
      </c>
      <c r="BH509" s="67">
        <f t="shared" si="413"/>
        <v>42</v>
      </c>
      <c r="BI509" s="67">
        <f t="shared" si="413"/>
        <v>42</v>
      </c>
      <c r="BJ509" s="67">
        <f t="shared" si="413"/>
        <v>43</v>
      </c>
      <c r="BK509" s="67">
        <f t="shared" si="413"/>
        <v>44</v>
      </c>
      <c r="BL509" s="67">
        <f t="shared" si="413"/>
        <v>45</v>
      </c>
      <c r="BM509" s="67">
        <f t="shared" si="413"/>
        <v>45</v>
      </c>
      <c r="BN509" s="67">
        <f t="shared" si="413"/>
        <v>47</v>
      </c>
    </row>
    <row r="510" ht="14.25" customHeight="1">
      <c r="A510" s="11"/>
      <c r="B510" s="11"/>
      <c r="C510" s="11" t="s">
        <v>240</v>
      </c>
      <c r="D510" s="11"/>
      <c r="E510" s="11"/>
      <c r="F510" s="11"/>
      <c r="G510" s="197">
        <f t="shared" ref="G510:BN510" si="414">+SUM(G508:G509)</f>
        <v>3</v>
      </c>
      <c r="H510" s="197">
        <f t="shared" si="414"/>
        <v>3</v>
      </c>
      <c r="I510" s="197">
        <f t="shared" si="414"/>
        <v>4</v>
      </c>
      <c r="J510" s="197">
        <f t="shared" si="414"/>
        <v>6</v>
      </c>
      <c r="K510" s="197">
        <f t="shared" si="414"/>
        <v>6</v>
      </c>
      <c r="L510" s="197">
        <f t="shared" si="414"/>
        <v>7</v>
      </c>
      <c r="M510" s="197">
        <f t="shared" si="414"/>
        <v>9</v>
      </c>
      <c r="N510" s="197">
        <f t="shared" si="414"/>
        <v>9</v>
      </c>
      <c r="O510" s="197">
        <f t="shared" si="414"/>
        <v>11</v>
      </c>
      <c r="P510" s="197">
        <f t="shared" si="414"/>
        <v>12</v>
      </c>
      <c r="Q510" s="197">
        <f t="shared" si="414"/>
        <v>12</v>
      </c>
      <c r="R510" s="197">
        <f t="shared" si="414"/>
        <v>14</v>
      </c>
      <c r="S510" s="197">
        <f t="shared" si="414"/>
        <v>15</v>
      </c>
      <c r="T510" s="197">
        <f t="shared" si="414"/>
        <v>16</v>
      </c>
      <c r="U510" s="197">
        <f t="shared" si="414"/>
        <v>17</v>
      </c>
      <c r="V510" s="197">
        <f t="shared" si="414"/>
        <v>18</v>
      </c>
      <c r="W510" s="197">
        <f t="shared" si="414"/>
        <v>18</v>
      </c>
      <c r="X510" s="197">
        <f t="shared" si="414"/>
        <v>21</v>
      </c>
      <c r="Y510" s="197">
        <f t="shared" si="414"/>
        <v>22</v>
      </c>
      <c r="Z510" s="197">
        <f t="shared" si="414"/>
        <v>25</v>
      </c>
      <c r="AA510" s="197">
        <f t="shared" si="414"/>
        <v>25</v>
      </c>
      <c r="AB510" s="197">
        <f t="shared" si="414"/>
        <v>28</v>
      </c>
      <c r="AC510" s="197">
        <f t="shared" si="414"/>
        <v>28</v>
      </c>
      <c r="AD510" s="197">
        <f t="shared" si="414"/>
        <v>30</v>
      </c>
      <c r="AE510" s="197">
        <f t="shared" si="414"/>
        <v>31</v>
      </c>
      <c r="AF510" s="197">
        <f t="shared" si="414"/>
        <v>33</v>
      </c>
      <c r="AG510" s="197">
        <f t="shared" si="414"/>
        <v>33</v>
      </c>
      <c r="AH510" s="197">
        <f t="shared" si="414"/>
        <v>35</v>
      </c>
      <c r="AI510" s="197">
        <f t="shared" si="414"/>
        <v>35</v>
      </c>
      <c r="AJ510" s="197">
        <f t="shared" si="414"/>
        <v>39</v>
      </c>
      <c r="AK510" s="197">
        <f t="shared" si="414"/>
        <v>39</v>
      </c>
      <c r="AL510" s="197">
        <f t="shared" si="414"/>
        <v>42</v>
      </c>
      <c r="AM510" s="197">
        <f t="shared" si="414"/>
        <v>43</v>
      </c>
      <c r="AN510" s="197">
        <f t="shared" si="414"/>
        <v>44</v>
      </c>
      <c r="AO510" s="197">
        <f t="shared" si="414"/>
        <v>45</v>
      </c>
      <c r="AP510" s="197">
        <f t="shared" si="414"/>
        <v>48</v>
      </c>
      <c r="AQ510" s="197">
        <f t="shared" si="414"/>
        <v>50</v>
      </c>
      <c r="AR510" s="197">
        <f t="shared" si="414"/>
        <v>51</v>
      </c>
      <c r="AS510" s="197">
        <f t="shared" si="414"/>
        <v>51</v>
      </c>
      <c r="AT510" s="197">
        <f t="shared" si="414"/>
        <v>52</v>
      </c>
      <c r="AU510" s="197">
        <f t="shared" si="414"/>
        <v>53</v>
      </c>
      <c r="AV510" s="197">
        <f t="shared" si="414"/>
        <v>56</v>
      </c>
      <c r="AW510" s="197">
        <f t="shared" si="414"/>
        <v>56</v>
      </c>
      <c r="AX510" s="197">
        <f t="shared" si="414"/>
        <v>57</v>
      </c>
      <c r="AY510" s="197">
        <f t="shared" si="414"/>
        <v>58</v>
      </c>
      <c r="AZ510" s="197">
        <f t="shared" si="414"/>
        <v>59</v>
      </c>
      <c r="BA510" s="197">
        <f t="shared" si="414"/>
        <v>59</v>
      </c>
      <c r="BB510" s="197">
        <f t="shared" si="414"/>
        <v>61</v>
      </c>
      <c r="BC510" s="197">
        <f t="shared" si="414"/>
        <v>62</v>
      </c>
      <c r="BD510" s="197">
        <f t="shared" si="414"/>
        <v>63</v>
      </c>
      <c r="BE510" s="197">
        <f t="shared" si="414"/>
        <v>64</v>
      </c>
      <c r="BF510" s="197">
        <f t="shared" si="414"/>
        <v>66</v>
      </c>
      <c r="BG510" s="197">
        <f t="shared" si="414"/>
        <v>66</v>
      </c>
      <c r="BH510" s="197">
        <f t="shared" si="414"/>
        <v>68</v>
      </c>
      <c r="BI510" s="197">
        <f t="shared" si="414"/>
        <v>68</v>
      </c>
      <c r="BJ510" s="197">
        <f t="shared" si="414"/>
        <v>69</v>
      </c>
      <c r="BK510" s="197">
        <f t="shared" si="414"/>
        <v>70</v>
      </c>
      <c r="BL510" s="197">
        <f t="shared" si="414"/>
        <v>71</v>
      </c>
      <c r="BM510" s="197">
        <f t="shared" si="414"/>
        <v>71</v>
      </c>
      <c r="BN510" s="197">
        <f t="shared" si="414"/>
        <v>73</v>
      </c>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c r="CP510" s="11"/>
      <c r="CQ510" s="11"/>
      <c r="CR510" s="11"/>
      <c r="CS510" s="11"/>
      <c r="CT510" s="11"/>
      <c r="CU510" s="11"/>
      <c r="CV510" s="11"/>
      <c r="CW510" s="11"/>
      <c r="CX510" s="11"/>
      <c r="CY510" s="11"/>
      <c r="CZ510" s="11"/>
      <c r="DA510" s="11"/>
      <c r="DB510" s="11"/>
      <c r="DC510" s="11"/>
      <c r="DD510" s="11"/>
      <c r="DE510" s="11"/>
      <c r="DF510" s="11"/>
      <c r="DG510" s="11"/>
      <c r="DH510" s="11"/>
      <c r="DI510" s="11"/>
      <c r="DJ510" s="11"/>
      <c r="DK510" s="11"/>
      <c r="DL510" s="11"/>
      <c r="DM510" s="11"/>
      <c r="DN510" s="11"/>
      <c r="DO510" s="11"/>
      <c r="DP510" s="11"/>
      <c r="DQ510" s="11"/>
      <c r="DR510" s="11"/>
      <c r="DS510" s="11"/>
      <c r="DT510" s="11"/>
      <c r="DU510" s="11"/>
      <c r="DV510" s="11"/>
      <c r="DW510" s="11"/>
      <c r="DX510" s="11"/>
      <c r="DY510" s="11"/>
      <c r="DZ510" s="11"/>
      <c r="EA510" s="11"/>
      <c r="EB510" s="11"/>
      <c r="EC510" s="11"/>
      <c r="ED510" s="11"/>
      <c r="EE510" s="11"/>
      <c r="EF510" s="11"/>
      <c r="EG510" s="11"/>
      <c r="EH510" s="11"/>
      <c r="EI510" s="11"/>
      <c r="EJ510" s="11"/>
      <c r="EK510" s="11"/>
      <c r="EL510" s="11"/>
      <c r="EM510" s="11"/>
      <c r="EN510" s="11"/>
      <c r="EO510" s="11"/>
      <c r="EP510" s="11"/>
      <c r="EQ510" s="11"/>
      <c r="ER510" s="11"/>
      <c r="ES510" s="11"/>
      <c r="ET510" s="11"/>
      <c r="EU510" s="11"/>
      <c r="EV510" s="11"/>
      <c r="EW510" s="11"/>
      <c r="EX510" s="11"/>
      <c r="EY510" s="11"/>
      <c r="EZ510" s="11"/>
      <c r="FA510" s="11"/>
      <c r="FB510" s="11"/>
      <c r="FC510" s="11"/>
      <c r="FD510" s="11"/>
      <c r="FE510" s="11"/>
      <c r="FF510" s="11"/>
    </row>
    <row r="511" ht="14.25" customHeight="1"/>
    <row r="512" ht="14.25" customHeight="1">
      <c r="A512" s="11"/>
      <c r="B512" s="11"/>
      <c r="C512" s="11" t="s">
        <v>353</v>
      </c>
      <c r="D512" s="11"/>
      <c r="E512" s="11"/>
      <c r="F512" s="11"/>
      <c r="G512" s="176">
        <f>+Assumptions!I156/12</f>
        <v>2000</v>
      </c>
      <c r="H512" s="176">
        <f t="shared" ref="H512:R512" si="415">+G512</f>
        <v>2000</v>
      </c>
      <c r="I512" s="176">
        <f t="shared" si="415"/>
        <v>2000</v>
      </c>
      <c r="J512" s="176">
        <f t="shared" si="415"/>
        <v>2000</v>
      </c>
      <c r="K512" s="176">
        <f t="shared" si="415"/>
        <v>2000</v>
      </c>
      <c r="L512" s="176">
        <f t="shared" si="415"/>
        <v>2000</v>
      </c>
      <c r="M512" s="176">
        <f t="shared" si="415"/>
        <v>2000</v>
      </c>
      <c r="N512" s="176">
        <f t="shared" si="415"/>
        <v>2000</v>
      </c>
      <c r="O512" s="176">
        <f t="shared" si="415"/>
        <v>2000</v>
      </c>
      <c r="P512" s="176">
        <f t="shared" si="415"/>
        <v>2000</v>
      </c>
      <c r="Q512" s="176">
        <f t="shared" si="415"/>
        <v>2000</v>
      </c>
      <c r="R512" s="176">
        <f t="shared" si="415"/>
        <v>2000</v>
      </c>
      <c r="S512" s="176">
        <f>+G512*(1+Assumptions!$I$176)</f>
        <v>2500</v>
      </c>
      <c r="T512" s="176">
        <f>+H512*(1+Assumptions!$I$176)</f>
        <v>2500</v>
      </c>
      <c r="U512" s="176">
        <f>+I512*(1+Assumptions!$I$176)</f>
        <v>2500</v>
      </c>
      <c r="V512" s="176">
        <f>+J512*(1+Assumptions!$I$176)</f>
        <v>2500</v>
      </c>
      <c r="W512" s="176">
        <f>+K512*(1+Assumptions!$I$176)</f>
        <v>2500</v>
      </c>
      <c r="X512" s="176">
        <f>+L512*(1+Assumptions!$I$176)</f>
        <v>2500</v>
      </c>
      <c r="Y512" s="176">
        <f>+M512*(1+Assumptions!$I$176)</f>
        <v>2500</v>
      </c>
      <c r="Z512" s="176">
        <f>+N512*(1+Assumptions!$I$176)</f>
        <v>2500</v>
      </c>
      <c r="AA512" s="176">
        <f>+O512*(1+Assumptions!$I$176)</f>
        <v>2500</v>
      </c>
      <c r="AB512" s="176">
        <f>+P512*(1+Assumptions!$I$176)</f>
        <v>2500</v>
      </c>
      <c r="AC512" s="176">
        <f>+Q512*(1+Assumptions!$I$176)</f>
        <v>2500</v>
      </c>
      <c r="AD512" s="176">
        <f>+R512*(1+Assumptions!$I$176)</f>
        <v>2500</v>
      </c>
      <c r="AE512" s="176">
        <f>+S512*(1+Assumptions!$I$176)</f>
        <v>3125</v>
      </c>
      <c r="AF512" s="176">
        <f>+T512*(1+Assumptions!$I$176)</f>
        <v>3125</v>
      </c>
      <c r="AG512" s="176">
        <f>+U512*(1+Assumptions!$I$176)</f>
        <v>3125</v>
      </c>
      <c r="AH512" s="176">
        <f>+V512*(1+Assumptions!$I$176)</f>
        <v>3125</v>
      </c>
      <c r="AI512" s="176">
        <f>+W512*(1+Assumptions!$I$176)</f>
        <v>3125</v>
      </c>
      <c r="AJ512" s="176">
        <f>+X512*(1+Assumptions!$I$176)</f>
        <v>3125</v>
      </c>
      <c r="AK512" s="176">
        <f>+Y512*(1+Assumptions!$I$176)</f>
        <v>3125</v>
      </c>
      <c r="AL512" s="176">
        <f>+Z512*(1+Assumptions!$I$176)</f>
        <v>3125</v>
      </c>
      <c r="AM512" s="176">
        <f>+AA512*(1+Assumptions!$I$176)</f>
        <v>3125</v>
      </c>
      <c r="AN512" s="176">
        <f>+AB512*(1+Assumptions!$I$176)</f>
        <v>3125</v>
      </c>
      <c r="AO512" s="176">
        <f>+AC512*(1+Assumptions!$I$176)</f>
        <v>3125</v>
      </c>
      <c r="AP512" s="176">
        <f>+AD512*(1+Assumptions!$I$176)</f>
        <v>3125</v>
      </c>
      <c r="AQ512" s="176">
        <f>+AE512*(1+Assumptions!$I$176)</f>
        <v>3906.25</v>
      </c>
      <c r="AR512" s="176">
        <f>+AF512*(1+Assumptions!$I$176)</f>
        <v>3906.25</v>
      </c>
      <c r="AS512" s="176">
        <f>+AG512*(1+Assumptions!$I$176)</f>
        <v>3906.25</v>
      </c>
      <c r="AT512" s="176">
        <f>+AH512*(1+Assumptions!$I$176)</f>
        <v>3906.25</v>
      </c>
      <c r="AU512" s="176">
        <f>+AI512*(1+Assumptions!$I$176)</f>
        <v>3906.25</v>
      </c>
      <c r="AV512" s="176">
        <f>+AJ512*(1+Assumptions!$I$176)</f>
        <v>3906.25</v>
      </c>
      <c r="AW512" s="176">
        <f>+AK512*(1+Assumptions!$I$176)</f>
        <v>3906.25</v>
      </c>
      <c r="AX512" s="176">
        <f>+AL512*(1+Assumptions!$I$176)</f>
        <v>3906.25</v>
      </c>
      <c r="AY512" s="176">
        <f>+AM512*(1+Assumptions!$I$176)</f>
        <v>3906.25</v>
      </c>
      <c r="AZ512" s="176">
        <f>+AN512*(1+Assumptions!$I$176)</f>
        <v>3906.25</v>
      </c>
      <c r="BA512" s="176">
        <f>+AO512*(1+Assumptions!$I$176)</f>
        <v>3906.25</v>
      </c>
      <c r="BB512" s="176">
        <f>+AP512*(1+Assumptions!$I$176)</f>
        <v>3906.25</v>
      </c>
      <c r="BC512" s="176">
        <f>+AQ512*(1+Assumptions!$I$176)</f>
        <v>4882.8125</v>
      </c>
      <c r="BD512" s="176">
        <f>+AR512*(1+Assumptions!$I$176)</f>
        <v>4882.8125</v>
      </c>
      <c r="BE512" s="176">
        <f>+AS512*(1+Assumptions!$I$176)</f>
        <v>4882.8125</v>
      </c>
      <c r="BF512" s="176">
        <f>+AT512*(1+Assumptions!$I$176)</f>
        <v>4882.8125</v>
      </c>
      <c r="BG512" s="176">
        <f>+AU512*(1+Assumptions!$I$176)</f>
        <v>4882.8125</v>
      </c>
      <c r="BH512" s="176">
        <f>+AV512*(1+Assumptions!$I$176)</f>
        <v>4882.8125</v>
      </c>
      <c r="BI512" s="176">
        <f>+AW512*(1+Assumptions!$I$176)</f>
        <v>4882.8125</v>
      </c>
      <c r="BJ512" s="176">
        <f>+AX512*(1+Assumptions!$I$176)</f>
        <v>4882.8125</v>
      </c>
      <c r="BK512" s="176">
        <f>+AY512*(1+Assumptions!$I$176)</f>
        <v>4882.8125</v>
      </c>
      <c r="BL512" s="176">
        <f>+AZ512*(1+Assumptions!$I$176)</f>
        <v>4882.8125</v>
      </c>
      <c r="BM512" s="176">
        <f>+BA512*(1+Assumptions!$I$176)</f>
        <v>4882.8125</v>
      </c>
      <c r="BN512" s="176">
        <f>+BB512*(1+Assumptions!$I$176)</f>
        <v>4882.8125</v>
      </c>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c r="CP512" s="11"/>
      <c r="CQ512" s="11"/>
      <c r="CR512" s="11"/>
      <c r="CS512" s="11"/>
      <c r="CT512" s="11"/>
      <c r="CU512" s="11"/>
      <c r="CV512" s="11"/>
      <c r="CW512" s="11"/>
      <c r="CX512" s="11"/>
      <c r="CY512" s="11"/>
      <c r="CZ512" s="11"/>
      <c r="DA512" s="11"/>
      <c r="DB512" s="11"/>
      <c r="DC512" s="11"/>
      <c r="DD512" s="11"/>
      <c r="DE512" s="11"/>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1"/>
      <c r="EE512" s="11"/>
      <c r="EF512" s="11"/>
      <c r="EG512" s="11"/>
      <c r="EH512" s="11"/>
      <c r="EI512" s="11"/>
      <c r="EJ512" s="11"/>
      <c r="EK512" s="11"/>
      <c r="EL512" s="11"/>
      <c r="EM512" s="11"/>
      <c r="EN512" s="11"/>
      <c r="EO512" s="11"/>
      <c r="EP512" s="11"/>
      <c r="EQ512" s="11"/>
      <c r="ER512" s="11"/>
      <c r="ES512" s="11"/>
      <c r="ET512" s="11"/>
      <c r="EU512" s="11"/>
      <c r="EV512" s="11"/>
      <c r="EW512" s="11"/>
      <c r="EX512" s="11"/>
      <c r="EY512" s="11"/>
      <c r="EZ512" s="11"/>
      <c r="FA512" s="11"/>
      <c r="FB512" s="11"/>
      <c r="FC512" s="11"/>
      <c r="FD512" s="11"/>
      <c r="FE512" s="11"/>
      <c r="FF512" s="11"/>
    </row>
    <row r="513" ht="14.25" customHeight="1"/>
    <row r="514" ht="14.25" customHeight="1">
      <c r="C514" s="13" t="s">
        <v>354</v>
      </c>
    </row>
    <row r="515" ht="14.25" customHeight="1">
      <c r="D515" s="13" t="s">
        <v>355</v>
      </c>
      <c r="G515" s="169">
        <f>+(G510-E510)*Assumptions!$L$142</f>
        <v>4500</v>
      </c>
      <c r="H515" s="169">
        <f>+(H510-G510)*Assumptions!$L$142</f>
        <v>0</v>
      </c>
      <c r="I515" s="169">
        <f>+(I510-H510)*Assumptions!$L$142</f>
        <v>1500</v>
      </c>
      <c r="J515" s="169">
        <f>+(J510-I510)*Assumptions!$L$142</f>
        <v>3000</v>
      </c>
      <c r="K515" s="169">
        <f>+(K510-J510)*Assumptions!$L$142</f>
        <v>0</v>
      </c>
      <c r="L515" s="169">
        <f>+(L510-K510)*Assumptions!$L$142</f>
        <v>1500</v>
      </c>
      <c r="M515" s="169">
        <f>+(M510-L510)*Assumptions!$L$142</f>
        <v>3000</v>
      </c>
      <c r="N515" s="169">
        <f>+(N510-M510)*Assumptions!$L$142</f>
        <v>0</v>
      </c>
      <c r="O515" s="169">
        <f>+(O510-N510)*Assumptions!$L$142</f>
        <v>3000</v>
      </c>
      <c r="P515" s="169">
        <f>+(P510-O510)*Assumptions!$L$142</f>
        <v>1500</v>
      </c>
      <c r="Q515" s="169">
        <f>+(Q510-P510)*Assumptions!$L$142</f>
        <v>0</v>
      </c>
      <c r="R515" s="169">
        <f>+(R510-Q510)*Assumptions!$L$142</f>
        <v>3000</v>
      </c>
      <c r="S515" s="169">
        <f>+(S510-R510)*Assumptions!$L$142</f>
        <v>1500</v>
      </c>
      <c r="T515" s="169">
        <f>+(T510-S510)*Assumptions!$L$142</f>
        <v>1500</v>
      </c>
      <c r="U515" s="169">
        <f>+(U510-T510)*Assumptions!$L$142</f>
        <v>1500</v>
      </c>
      <c r="V515" s="169">
        <f>+(V510-U510)*Assumptions!$L$142</f>
        <v>1500</v>
      </c>
      <c r="W515" s="169">
        <f>+(W510-V510)*Assumptions!$L$142</f>
        <v>0</v>
      </c>
      <c r="X515" s="169">
        <f>+(X510-W510)*Assumptions!$L$142</f>
        <v>4500</v>
      </c>
      <c r="Y515" s="169">
        <f>+(Y510-X510)*Assumptions!$L$142</f>
        <v>1500</v>
      </c>
      <c r="Z515" s="169">
        <f>+(Z510-Y510)*Assumptions!$L$142</f>
        <v>4500</v>
      </c>
      <c r="AA515" s="169">
        <f>+(AA510-Z510)*Assumptions!$L$142</f>
        <v>0</v>
      </c>
      <c r="AB515" s="169">
        <f>+(AB510-AA510)*Assumptions!$L$142</f>
        <v>4500</v>
      </c>
      <c r="AC515" s="169">
        <f>+(AC510-AB510)*Assumptions!$L$142</f>
        <v>0</v>
      </c>
      <c r="AD515" s="169">
        <f>+(AD510-AC510)*Assumptions!$L$142</f>
        <v>3000</v>
      </c>
      <c r="AE515" s="169">
        <f>+(AE510-AD510)*Assumptions!$L$142</f>
        <v>1500</v>
      </c>
      <c r="AF515" s="169">
        <f>+(AF510-AE510)*Assumptions!$L$142</f>
        <v>3000</v>
      </c>
      <c r="AG515" s="169">
        <f>+(AG510-AF510)*Assumptions!$L$142</f>
        <v>0</v>
      </c>
      <c r="AH515" s="169">
        <f>+(AH510-AG510)*Assumptions!$L$142</f>
        <v>3000</v>
      </c>
      <c r="AI515" s="169">
        <f>+(AI510-AH510)*Assumptions!$L$142</f>
        <v>0</v>
      </c>
      <c r="AJ515" s="169">
        <f>+(AJ510-AI510)*Assumptions!$L$142</f>
        <v>6000</v>
      </c>
      <c r="AK515" s="169">
        <f>+(AK510-AJ510)*Assumptions!$L$142</f>
        <v>0</v>
      </c>
      <c r="AL515" s="169">
        <f>+(AL510-AK510)*Assumptions!$L$142</f>
        <v>4500</v>
      </c>
      <c r="AM515" s="169">
        <f>+(AM510-AL510)*Assumptions!$L$142</f>
        <v>1500</v>
      </c>
      <c r="AN515" s="169">
        <f>+(AN510-AM510)*Assumptions!$L$142</f>
        <v>1500</v>
      </c>
      <c r="AO515" s="169">
        <f>+(AO510-AN510)*Assumptions!$L$142</f>
        <v>1500</v>
      </c>
      <c r="AP515" s="169">
        <f>+(AP510-AO510)*Assumptions!$L$142</f>
        <v>4500</v>
      </c>
      <c r="AQ515" s="169">
        <f>+(AQ510-AP510)*Assumptions!$L$142</f>
        <v>3000</v>
      </c>
      <c r="AR515" s="169">
        <f>+(AR510-AQ510)*Assumptions!$L$142</f>
        <v>1500</v>
      </c>
      <c r="AS515" s="169">
        <f>+(AS510-AR510)*Assumptions!$L$142</f>
        <v>0</v>
      </c>
      <c r="AT515" s="169">
        <f>+(AT510-AS510)*Assumptions!$L$142</f>
        <v>1500</v>
      </c>
      <c r="AU515" s="169">
        <f>+(AU510-AT510)*Assumptions!$L$142</f>
        <v>1500</v>
      </c>
      <c r="AV515" s="169">
        <f>+(AV510-AU510)*Assumptions!$L$142</f>
        <v>4500</v>
      </c>
      <c r="AW515" s="169">
        <f>+(AW510-AV510)*Assumptions!$L$142</f>
        <v>0</v>
      </c>
      <c r="AX515" s="169">
        <f>+(AX510-AW510)*Assumptions!$L$142</f>
        <v>1500</v>
      </c>
      <c r="AY515" s="169">
        <f>+(AY510-AX510)*Assumptions!$L$142</f>
        <v>1500</v>
      </c>
      <c r="AZ515" s="169">
        <f>+(AZ510-AY510)*Assumptions!$L$142</f>
        <v>1500</v>
      </c>
      <c r="BA515" s="169">
        <f>+(BA510-AZ510)*Assumptions!$L$142</f>
        <v>0</v>
      </c>
      <c r="BB515" s="169">
        <f>+(BB510-BA510)*Assumptions!$L$142</f>
        <v>3000</v>
      </c>
      <c r="BC515" s="169">
        <f>+(BC510-BB510)*Assumptions!$L$142</f>
        <v>1500</v>
      </c>
      <c r="BD515" s="169">
        <f>+(BD510-BC510)*Assumptions!$L$142</f>
        <v>1500</v>
      </c>
      <c r="BE515" s="169">
        <f>+(BE510-BD510)*Assumptions!$L$142</f>
        <v>1500</v>
      </c>
      <c r="BF515" s="169">
        <f>+(BF510-BE510)*Assumptions!$L$142</f>
        <v>3000</v>
      </c>
      <c r="BG515" s="169">
        <f>+(BG510-BF510)*Assumptions!$L$142</f>
        <v>0</v>
      </c>
      <c r="BH515" s="169">
        <f>+(BH510-BG510)*Assumptions!$L$142</f>
        <v>3000</v>
      </c>
      <c r="BI515" s="169">
        <f>+(BI510-BH510)*Assumptions!$L$142</f>
        <v>0</v>
      </c>
      <c r="BJ515" s="169">
        <f>+(BJ510-BI510)*Assumptions!$L$142</f>
        <v>1500</v>
      </c>
      <c r="BK515" s="169">
        <f>+(BK510-BJ510)*Assumptions!$L$142</f>
        <v>1500</v>
      </c>
      <c r="BL515" s="169">
        <f>+(BL510-BK510)*Assumptions!$L$142</f>
        <v>1500</v>
      </c>
      <c r="BM515" s="169">
        <f>+(BM510-BL510)*Assumptions!$L$142</f>
        <v>0</v>
      </c>
      <c r="BN515" s="169">
        <f>+(BN510-BM510)*Assumptions!$L$142</f>
        <v>3000</v>
      </c>
    </row>
    <row r="516" ht="14.25" customHeight="1">
      <c r="D516" s="13" t="s">
        <v>356</v>
      </c>
      <c r="G516" s="170">
        <f>+G510*Assumptions!$L$142/12</f>
        <v>375</v>
      </c>
      <c r="H516" s="170">
        <f>+H510*Assumptions!$L$142/12</f>
        <v>375</v>
      </c>
      <c r="I516" s="170">
        <f>+I510*Assumptions!$L$142/12</f>
        <v>500</v>
      </c>
      <c r="J516" s="170">
        <f>+J510*Assumptions!$L$142/12</f>
        <v>750</v>
      </c>
      <c r="K516" s="170">
        <f>+K510*Assumptions!$L$142/12</f>
        <v>750</v>
      </c>
      <c r="L516" s="170">
        <f>+L510*Assumptions!$L$142/12</f>
        <v>875</v>
      </c>
      <c r="M516" s="170">
        <f>+M510*Assumptions!$L$142/12</f>
        <v>1125</v>
      </c>
      <c r="N516" s="170">
        <f>+N510*Assumptions!$L$142/12</f>
        <v>1125</v>
      </c>
      <c r="O516" s="170">
        <f>+O510*Assumptions!$L$142/12</f>
        <v>1375</v>
      </c>
      <c r="P516" s="170">
        <f>+P510*Assumptions!$L$142/12</f>
        <v>1500</v>
      </c>
      <c r="Q516" s="170">
        <f>+Q510*Assumptions!$L$142/12</f>
        <v>1500</v>
      </c>
      <c r="R516" s="170">
        <f>+R510*Assumptions!$L$142/12</f>
        <v>1750</v>
      </c>
      <c r="S516" s="170">
        <f>+S510*Assumptions!$L$142/12</f>
        <v>1875</v>
      </c>
      <c r="T516" s="170">
        <f>+T510*Assumptions!$L$142/12</f>
        <v>2000</v>
      </c>
      <c r="U516" s="170">
        <f>+U510*Assumptions!$L$142/12</f>
        <v>2125</v>
      </c>
      <c r="V516" s="170">
        <f>+V510*Assumptions!$L$142/12</f>
        <v>2250</v>
      </c>
      <c r="W516" s="170">
        <f>+W510*Assumptions!$L$142/12</f>
        <v>2250</v>
      </c>
      <c r="X516" s="170">
        <f>+X510*Assumptions!$L$142/12</f>
        <v>2625</v>
      </c>
      <c r="Y516" s="170">
        <f>+Y510*Assumptions!$L$142/12</f>
        <v>2750</v>
      </c>
      <c r="Z516" s="170">
        <f>+Z510*Assumptions!$L$142/12</f>
        <v>3125</v>
      </c>
      <c r="AA516" s="170">
        <f>+AA510*Assumptions!$L$142/12</f>
        <v>3125</v>
      </c>
      <c r="AB516" s="170">
        <f>+AB510*Assumptions!$L$142/12</f>
        <v>3500</v>
      </c>
      <c r="AC516" s="170">
        <f>+AC510*Assumptions!$L$142/12</f>
        <v>3500</v>
      </c>
      <c r="AD516" s="170">
        <f>+AD510*Assumptions!$L$142/12</f>
        <v>3750</v>
      </c>
      <c r="AE516" s="170">
        <f>+AE510*Assumptions!$L$142/12</f>
        <v>3875</v>
      </c>
      <c r="AF516" s="170">
        <f>+AF510*Assumptions!$L$142/12</f>
        <v>4125</v>
      </c>
      <c r="AG516" s="170">
        <f>+AG510*Assumptions!$L$142/12</f>
        <v>4125</v>
      </c>
      <c r="AH516" s="170">
        <f>+AH510*Assumptions!$L$142/12</f>
        <v>4375</v>
      </c>
      <c r="AI516" s="170">
        <f>+AI510*Assumptions!$L$142/12</f>
        <v>4375</v>
      </c>
      <c r="AJ516" s="170">
        <f>+AJ510*Assumptions!$L$142/12</f>
        <v>4875</v>
      </c>
      <c r="AK516" s="170">
        <f>+AK510*Assumptions!$L$142/12</f>
        <v>4875</v>
      </c>
      <c r="AL516" s="170">
        <f>+AL510*Assumptions!$L$142/12</f>
        <v>5250</v>
      </c>
      <c r="AM516" s="170">
        <f>+AM510*Assumptions!$L$142/12</f>
        <v>5375</v>
      </c>
      <c r="AN516" s="170">
        <f>+AN510*Assumptions!$L$142/12</f>
        <v>5500</v>
      </c>
      <c r="AO516" s="170">
        <f>+AO510*Assumptions!$L$142/12</f>
        <v>5625</v>
      </c>
      <c r="AP516" s="170">
        <f>+AP510*Assumptions!$L$142/12</f>
        <v>6000</v>
      </c>
      <c r="AQ516" s="170">
        <f>+AQ510*Assumptions!$L$142/12</f>
        <v>6250</v>
      </c>
      <c r="AR516" s="170">
        <f>+AR510*Assumptions!$L$142/12</f>
        <v>6375</v>
      </c>
      <c r="AS516" s="170">
        <f>+AS510*Assumptions!$L$142/12</f>
        <v>6375</v>
      </c>
      <c r="AT516" s="170">
        <f>+AT510*Assumptions!$L$142/12</f>
        <v>6500</v>
      </c>
      <c r="AU516" s="170">
        <f>+AU510*Assumptions!$L$142/12</f>
        <v>6625</v>
      </c>
      <c r="AV516" s="170">
        <f>+AV510*Assumptions!$L$142/12</f>
        <v>7000</v>
      </c>
      <c r="AW516" s="170">
        <f>+AW510*Assumptions!$L$142/12</f>
        <v>7000</v>
      </c>
      <c r="AX516" s="170">
        <f>+AX510*Assumptions!$L$142/12</f>
        <v>7125</v>
      </c>
      <c r="AY516" s="170">
        <f>+AY510*Assumptions!$L$142/12</f>
        <v>7250</v>
      </c>
      <c r="AZ516" s="170">
        <f>+AZ510*Assumptions!$L$142/12</f>
        <v>7375</v>
      </c>
      <c r="BA516" s="170">
        <f>+BA510*Assumptions!$L$142/12</f>
        <v>7375</v>
      </c>
      <c r="BB516" s="170">
        <f>+BB510*Assumptions!$L$142/12</f>
        <v>7625</v>
      </c>
      <c r="BC516" s="170">
        <f>+BC510*Assumptions!$L$142/12</f>
        <v>7750</v>
      </c>
      <c r="BD516" s="170">
        <f>+BD510*Assumptions!$L$142/12</f>
        <v>7875</v>
      </c>
      <c r="BE516" s="170">
        <f>+BE510*Assumptions!$L$142/12</f>
        <v>8000</v>
      </c>
      <c r="BF516" s="170">
        <f>+BF510*Assumptions!$L$142/12</f>
        <v>8250</v>
      </c>
      <c r="BG516" s="170">
        <f>+BG510*Assumptions!$L$142/12</f>
        <v>8250</v>
      </c>
      <c r="BH516" s="170">
        <f>+BH510*Assumptions!$L$142/12</f>
        <v>8500</v>
      </c>
      <c r="BI516" s="170">
        <f>+BI510*Assumptions!$L$142/12</f>
        <v>8500</v>
      </c>
      <c r="BJ516" s="170">
        <f>+BJ510*Assumptions!$L$142/12</f>
        <v>8625</v>
      </c>
      <c r="BK516" s="170">
        <f>+BK510*Assumptions!$L$142/12</f>
        <v>8750</v>
      </c>
      <c r="BL516" s="170">
        <f>+BL510*Assumptions!$L$142/12</f>
        <v>8875</v>
      </c>
      <c r="BM516" s="170">
        <f>+BM510*Assumptions!$L$142/12</f>
        <v>8875</v>
      </c>
      <c r="BN516" s="170">
        <f>+BN510*Assumptions!$L$142/12</f>
        <v>9125</v>
      </c>
    </row>
    <row r="517" ht="14.25" customHeight="1">
      <c r="D517" s="13" t="s">
        <v>357</v>
      </c>
      <c r="G517" s="170">
        <f>+G510*Assumptions!$L$144/12</f>
        <v>250</v>
      </c>
      <c r="H517" s="170">
        <f>+H510*Assumptions!$L$144/12</f>
        <v>250</v>
      </c>
      <c r="I517" s="170">
        <f>+I510*Assumptions!$L$144/12</f>
        <v>333.3333333</v>
      </c>
      <c r="J517" s="170">
        <f>+J510*Assumptions!$L$144/12</f>
        <v>500</v>
      </c>
      <c r="K517" s="170">
        <f>+K510*Assumptions!$L$144/12</f>
        <v>500</v>
      </c>
      <c r="L517" s="170">
        <f>+L510*Assumptions!$L$144/12</f>
        <v>583.3333333</v>
      </c>
      <c r="M517" s="170">
        <f>+M510*Assumptions!$L$144/12</f>
        <v>750</v>
      </c>
      <c r="N517" s="170">
        <f>+N510*Assumptions!$L$144/12</f>
        <v>750</v>
      </c>
      <c r="O517" s="170">
        <f>+O510*Assumptions!$L$144/12</f>
        <v>916.6666667</v>
      </c>
      <c r="P517" s="170">
        <f>+P510*Assumptions!$L$144/12</f>
        <v>1000</v>
      </c>
      <c r="Q517" s="170">
        <f>+Q510*Assumptions!$L$144/12</f>
        <v>1000</v>
      </c>
      <c r="R517" s="170">
        <f>+R510*Assumptions!$L$144/12</f>
        <v>1166.666667</v>
      </c>
      <c r="S517" s="170">
        <f>+S510*Assumptions!$L$144/12</f>
        <v>1250</v>
      </c>
      <c r="T517" s="170">
        <f>+T510*Assumptions!$L$144/12</f>
        <v>1333.333333</v>
      </c>
      <c r="U517" s="170">
        <f>+U510*Assumptions!$L$144/12</f>
        <v>1416.666667</v>
      </c>
      <c r="V517" s="170">
        <f>+V510*Assumptions!$L$144/12</f>
        <v>1500</v>
      </c>
      <c r="W517" s="170">
        <f>+W510*Assumptions!$L$144/12</f>
        <v>1500</v>
      </c>
      <c r="X517" s="170">
        <f>+X510*Assumptions!$L$144/12</f>
        <v>1750</v>
      </c>
      <c r="Y517" s="170">
        <f>+Y510*Assumptions!$L$144/12</f>
        <v>1833.333333</v>
      </c>
      <c r="Z517" s="170">
        <f>+Z510*Assumptions!$L$144/12</f>
        <v>2083.333333</v>
      </c>
      <c r="AA517" s="170">
        <f>+AA510*Assumptions!$L$144/12</f>
        <v>2083.333333</v>
      </c>
      <c r="AB517" s="170">
        <f>+AB510*Assumptions!$L$144/12</f>
        <v>2333.333333</v>
      </c>
      <c r="AC517" s="170">
        <f>+AC510*Assumptions!$L$144/12</f>
        <v>2333.333333</v>
      </c>
      <c r="AD517" s="170">
        <f>+AD510*Assumptions!$L$144/12</f>
        <v>2500</v>
      </c>
      <c r="AE517" s="170">
        <f>+AE510*Assumptions!$L$144/12</f>
        <v>2583.333333</v>
      </c>
      <c r="AF517" s="170">
        <f>+AF510*Assumptions!$L$144/12</f>
        <v>2750</v>
      </c>
      <c r="AG517" s="170">
        <f>+AG510*Assumptions!$L$144/12</f>
        <v>2750</v>
      </c>
      <c r="AH517" s="170">
        <f>+AH510*Assumptions!$L$144/12</f>
        <v>2916.666667</v>
      </c>
      <c r="AI517" s="170">
        <f>+AI510*Assumptions!$L$144/12</f>
        <v>2916.666667</v>
      </c>
      <c r="AJ517" s="170">
        <f>+AJ510*Assumptions!$L$144/12</f>
        <v>3250</v>
      </c>
      <c r="AK517" s="170">
        <f>+AK510*Assumptions!$L$144/12</f>
        <v>3250</v>
      </c>
      <c r="AL517" s="170">
        <f>+AL510*Assumptions!$L$144/12</f>
        <v>3500</v>
      </c>
      <c r="AM517" s="170">
        <f>+AM510*Assumptions!$L$144/12</f>
        <v>3583.333333</v>
      </c>
      <c r="AN517" s="170">
        <f>+AN510*Assumptions!$L$144/12</f>
        <v>3666.666667</v>
      </c>
      <c r="AO517" s="170">
        <f>+AO510*Assumptions!$L$144/12</f>
        <v>3750</v>
      </c>
      <c r="AP517" s="170">
        <f>+AP510*Assumptions!$L$144/12</f>
        <v>4000</v>
      </c>
      <c r="AQ517" s="170">
        <f>+AQ510*Assumptions!$L$144/12</f>
        <v>4166.666667</v>
      </c>
      <c r="AR517" s="170">
        <f>+AR510*Assumptions!$L$144/12</f>
        <v>4250</v>
      </c>
      <c r="AS517" s="170">
        <f>+AS510*Assumptions!$L$144/12</f>
        <v>4250</v>
      </c>
      <c r="AT517" s="170">
        <f>+AT510*Assumptions!$L$144/12</f>
        <v>4333.333333</v>
      </c>
      <c r="AU517" s="170">
        <f>+AU510*Assumptions!$L$144/12</f>
        <v>4416.666667</v>
      </c>
      <c r="AV517" s="170">
        <f>+AV510*Assumptions!$L$144/12</f>
        <v>4666.666667</v>
      </c>
      <c r="AW517" s="170">
        <f>+AW510*Assumptions!$L$144/12</f>
        <v>4666.666667</v>
      </c>
      <c r="AX517" s="170">
        <f>+AX510*Assumptions!$L$144/12</f>
        <v>4750</v>
      </c>
      <c r="AY517" s="170">
        <f>+AY510*Assumptions!$L$144/12</f>
        <v>4833.333333</v>
      </c>
      <c r="AZ517" s="170">
        <f>+AZ510*Assumptions!$L$144/12</f>
        <v>4916.666667</v>
      </c>
      <c r="BA517" s="170">
        <f>+BA510*Assumptions!$L$144/12</f>
        <v>4916.666667</v>
      </c>
      <c r="BB517" s="170">
        <f>+BB510*Assumptions!$L$144/12</f>
        <v>5083.333333</v>
      </c>
      <c r="BC517" s="170">
        <f>+BC510*Assumptions!$L$144/12</f>
        <v>5166.666667</v>
      </c>
      <c r="BD517" s="170">
        <f>+BD510*Assumptions!$L$144/12</f>
        <v>5250</v>
      </c>
      <c r="BE517" s="170">
        <f>+BE510*Assumptions!$L$144/12</f>
        <v>5333.333333</v>
      </c>
      <c r="BF517" s="170">
        <f>+BF510*Assumptions!$L$144/12</f>
        <v>5500</v>
      </c>
      <c r="BG517" s="170">
        <f>+BG510*Assumptions!$L$144/12</f>
        <v>5500</v>
      </c>
      <c r="BH517" s="170">
        <f>+BH510*Assumptions!$L$144/12</f>
        <v>5666.666667</v>
      </c>
      <c r="BI517" s="170">
        <f>+BI510*Assumptions!$L$144/12</f>
        <v>5666.666667</v>
      </c>
      <c r="BJ517" s="170">
        <f>+BJ510*Assumptions!$L$144/12</f>
        <v>5750</v>
      </c>
      <c r="BK517" s="170">
        <f>+BK510*Assumptions!$L$144/12</f>
        <v>5833.333333</v>
      </c>
      <c r="BL517" s="170">
        <f>+BL510*Assumptions!$L$144/12</f>
        <v>5916.666667</v>
      </c>
      <c r="BM517" s="170">
        <f>+BM510*Assumptions!$L$144/12</f>
        <v>5916.666667</v>
      </c>
      <c r="BN517" s="170">
        <f>+BN510*Assumptions!$L$144/12</f>
        <v>6083.333333</v>
      </c>
    </row>
    <row r="518" ht="14.25" customHeight="1">
      <c r="D518" s="13" t="s">
        <v>82</v>
      </c>
      <c r="G518" s="170">
        <f>+Assumptions!$L146/12</f>
        <v>8333.333333</v>
      </c>
      <c r="H518" s="170">
        <f>+Assumptions!$L146/12</f>
        <v>8333.333333</v>
      </c>
      <c r="I518" s="170">
        <f>+Assumptions!$L146/12</f>
        <v>8333.333333</v>
      </c>
      <c r="J518" s="170">
        <f>+Assumptions!$L146/12</f>
        <v>8333.333333</v>
      </c>
      <c r="K518" s="170">
        <f>+Assumptions!$L146/12</f>
        <v>8333.333333</v>
      </c>
      <c r="L518" s="170">
        <f>+Assumptions!$L146/12</f>
        <v>8333.333333</v>
      </c>
      <c r="M518" s="170">
        <f>+Assumptions!$L146/12</f>
        <v>8333.333333</v>
      </c>
      <c r="N518" s="170">
        <f>+Assumptions!$L146/12</f>
        <v>8333.333333</v>
      </c>
      <c r="O518" s="170">
        <f>+Assumptions!$L146/12</f>
        <v>8333.333333</v>
      </c>
      <c r="P518" s="170">
        <f>+Assumptions!$L146/12</f>
        <v>8333.333333</v>
      </c>
      <c r="Q518" s="170">
        <f>+Assumptions!$L146/12</f>
        <v>8333.333333</v>
      </c>
      <c r="R518" s="170">
        <f>+Assumptions!$L146/12</f>
        <v>8333.333333</v>
      </c>
      <c r="S518" s="170">
        <f>+G518*(1+Assumptions!$L166)</f>
        <v>14583.33333</v>
      </c>
      <c r="T518" s="170">
        <f>+H518*(1+Assumptions!$L166)</f>
        <v>14583.33333</v>
      </c>
      <c r="U518" s="170">
        <f>+I518*(1+Assumptions!$L166)</f>
        <v>14583.33333</v>
      </c>
      <c r="V518" s="170">
        <f>+J518*(1+Assumptions!$L166)</f>
        <v>14583.33333</v>
      </c>
      <c r="W518" s="170">
        <f>+K518*(1+Assumptions!$L166)</f>
        <v>14583.33333</v>
      </c>
      <c r="X518" s="170">
        <f>+L518*(1+Assumptions!$L166)</f>
        <v>14583.33333</v>
      </c>
      <c r="Y518" s="170">
        <f>+M518*(1+Assumptions!$L166)</f>
        <v>14583.33333</v>
      </c>
      <c r="Z518" s="170">
        <f>+N518*(1+Assumptions!$L166)</f>
        <v>14583.33333</v>
      </c>
      <c r="AA518" s="170">
        <f>+O518*(1+Assumptions!$L166)</f>
        <v>14583.33333</v>
      </c>
      <c r="AB518" s="170">
        <f>+P518*(1+Assumptions!$L166)</f>
        <v>14583.33333</v>
      </c>
      <c r="AC518" s="170">
        <f>+Q518*(1+Assumptions!$L166)</f>
        <v>14583.33333</v>
      </c>
      <c r="AD518" s="170">
        <f>+R518*(1+Assumptions!$L166)</f>
        <v>14583.33333</v>
      </c>
      <c r="AE518" s="170">
        <f>+S518*(1+Assumptions!$L166)</f>
        <v>25520.83333</v>
      </c>
      <c r="AF518" s="170">
        <f>+T518*(1+Assumptions!$L166)</f>
        <v>25520.83333</v>
      </c>
      <c r="AG518" s="170">
        <f>+U518*(1+Assumptions!$L166)</f>
        <v>25520.83333</v>
      </c>
      <c r="AH518" s="170">
        <f>+V518*(1+Assumptions!$L166)</f>
        <v>25520.83333</v>
      </c>
      <c r="AI518" s="170">
        <f>+W518*(1+Assumptions!$L166)</f>
        <v>25520.83333</v>
      </c>
      <c r="AJ518" s="170">
        <f>+X518*(1+Assumptions!$L166)</f>
        <v>25520.83333</v>
      </c>
      <c r="AK518" s="170">
        <f>+Y518*(1+Assumptions!$L166)</f>
        <v>25520.83333</v>
      </c>
      <c r="AL518" s="170">
        <f>+Z518*(1+Assumptions!$L166)</f>
        <v>25520.83333</v>
      </c>
      <c r="AM518" s="170">
        <f>+AA518*(1+Assumptions!$L166)</f>
        <v>25520.83333</v>
      </c>
      <c r="AN518" s="170">
        <f>+AB518*(1+Assumptions!$L166)</f>
        <v>25520.83333</v>
      </c>
      <c r="AO518" s="170">
        <f>+AC518*(1+Assumptions!$L166)</f>
        <v>25520.83333</v>
      </c>
      <c r="AP518" s="170">
        <f>+AD518*(1+Assumptions!$L166)</f>
        <v>25520.83333</v>
      </c>
      <c r="AQ518" s="170">
        <f>+AE518*(1+Assumptions!$L166)</f>
        <v>44661.45833</v>
      </c>
      <c r="AR518" s="170">
        <f>+AF518*(1+Assumptions!$L166)</f>
        <v>44661.45833</v>
      </c>
      <c r="AS518" s="170">
        <f>+AG518*(1+Assumptions!$L166)</f>
        <v>44661.45833</v>
      </c>
      <c r="AT518" s="170">
        <f>+AH518*(1+Assumptions!$L166)</f>
        <v>44661.45833</v>
      </c>
      <c r="AU518" s="170">
        <f>+AI518*(1+Assumptions!$L166)</f>
        <v>44661.45833</v>
      </c>
      <c r="AV518" s="170">
        <f>+AJ518*(1+Assumptions!$L166)</f>
        <v>44661.45833</v>
      </c>
      <c r="AW518" s="170">
        <f>+AK518*(1+Assumptions!$L166)</f>
        <v>44661.45833</v>
      </c>
      <c r="AX518" s="170">
        <f>+AL518*(1+Assumptions!$L166)</f>
        <v>44661.45833</v>
      </c>
      <c r="AY518" s="170">
        <f>+AM518*(1+Assumptions!$L166)</f>
        <v>44661.45833</v>
      </c>
      <c r="AZ518" s="170">
        <f>+AN518*(1+Assumptions!$L166)</f>
        <v>44661.45833</v>
      </c>
      <c r="BA518" s="170">
        <f>+AO518*(1+Assumptions!$L166)</f>
        <v>44661.45833</v>
      </c>
      <c r="BB518" s="170">
        <f>+AP518*(1+Assumptions!$L166)</f>
        <v>44661.45833</v>
      </c>
      <c r="BC518" s="170">
        <f>+AQ518*(1+Assumptions!$L166)</f>
        <v>78157.55208</v>
      </c>
      <c r="BD518" s="170">
        <f>+AR518*(1+Assumptions!$L166)</f>
        <v>78157.55208</v>
      </c>
      <c r="BE518" s="170">
        <f>+AS518*(1+Assumptions!$L166)</f>
        <v>78157.55208</v>
      </c>
      <c r="BF518" s="170">
        <f>+AT518*(1+Assumptions!$L166)</f>
        <v>78157.55208</v>
      </c>
      <c r="BG518" s="170">
        <f>+AU518*(1+Assumptions!$L166)</f>
        <v>78157.55208</v>
      </c>
      <c r="BH518" s="170">
        <f>+AV518*(1+Assumptions!$L166)</f>
        <v>78157.55208</v>
      </c>
      <c r="BI518" s="170">
        <f>+AW518*(1+Assumptions!$L166)</f>
        <v>78157.55208</v>
      </c>
      <c r="BJ518" s="170">
        <f>+AX518*(1+Assumptions!$L166)</f>
        <v>78157.55208</v>
      </c>
      <c r="BK518" s="170">
        <f>+AY518*(1+Assumptions!$L166)</f>
        <v>78157.55208</v>
      </c>
      <c r="BL518" s="170">
        <f>+AZ518*(1+Assumptions!$L166)</f>
        <v>78157.55208</v>
      </c>
      <c r="BM518" s="170">
        <f>+BA518*(1+Assumptions!$L166)</f>
        <v>78157.55208</v>
      </c>
      <c r="BN518" s="170">
        <f>+BB518*(1+Assumptions!$L166)</f>
        <v>78157.55208</v>
      </c>
    </row>
    <row r="519" ht="14.25" customHeight="1">
      <c r="D519" s="13" t="s">
        <v>83</v>
      </c>
      <c r="G519" s="170">
        <f>+Assumptions!$L147/12</f>
        <v>12500</v>
      </c>
      <c r="H519" s="170">
        <f>+Assumptions!$L147/12</f>
        <v>12500</v>
      </c>
      <c r="I519" s="170">
        <f>+Assumptions!$L147/12</f>
        <v>12500</v>
      </c>
      <c r="J519" s="170">
        <f>+Assumptions!$L147/12</f>
        <v>12500</v>
      </c>
      <c r="K519" s="170">
        <f>+Assumptions!$L147/12</f>
        <v>12500</v>
      </c>
      <c r="L519" s="170">
        <f>+Assumptions!$L147/12</f>
        <v>12500</v>
      </c>
      <c r="M519" s="170">
        <f>+Assumptions!$L147/12</f>
        <v>12500</v>
      </c>
      <c r="N519" s="170">
        <f>+Assumptions!$L147/12</f>
        <v>12500</v>
      </c>
      <c r="O519" s="170">
        <f>+Assumptions!$L147/12</f>
        <v>12500</v>
      </c>
      <c r="P519" s="170">
        <f>+Assumptions!$L147/12</f>
        <v>12500</v>
      </c>
      <c r="Q519" s="170">
        <f>+Assumptions!$L147/12</f>
        <v>12500</v>
      </c>
      <c r="R519" s="170">
        <f>+Assumptions!$L147/12</f>
        <v>12500</v>
      </c>
      <c r="S519" s="170">
        <f>+G519*(1+Assumptions!$L167)</f>
        <v>21875</v>
      </c>
      <c r="T519" s="170">
        <f>+H519*(1+Assumptions!$L167)</f>
        <v>21875</v>
      </c>
      <c r="U519" s="170">
        <f>+I519*(1+Assumptions!$L167)</f>
        <v>21875</v>
      </c>
      <c r="V519" s="170">
        <f>+J519*(1+Assumptions!$L167)</f>
        <v>21875</v>
      </c>
      <c r="W519" s="170">
        <f>+K519*(1+Assumptions!$L167)</f>
        <v>21875</v>
      </c>
      <c r="X519" s="170">
        <f>+L519*(1+Assumptions!$L167)</f>
        <v>21875</v>
      </c>
      <c r="Y519" s="170">
        <f>+M519*(1+Assumptions!$L167)</f>
        <v>21875</v>
      </c>
      <c r="Z519" s="170">
        <f>+N519*(1+Assumptions!$L167)</f>
        <v>21875</v>
      </c>
      <c r="AA519" s="170">
        <f>+O519*(1+Assumptions!$L167)</f>
        <v>21875</v>
      </c>
      <c r="AB519" s="170">
        <f>+P519*(1+Assumptions!$L167)</f>
        <v>21875</v>
      </c>
      <c r="AC519" s="170">
        <f>+Q519*(1+Assumptions!$L167)</f>
        <v>21875</v>
      </c>
      <c r="AD519" s="170">
        <f>+R519*(1+Assumptions!$L167)</f>
        <v>21875</v>
      </c>
      <c r="AE519" s="170">
        <f>+S519*(1+Assumptions!$L167)</f>
        <v>38281.25</v>
      </c>
      <c r="AF519" s="170">
        <f>+T519*(1+Assumptions!$L167)</f>
        <v>38281.25</v>
      </c>
      <c r="AG519" s="170">
        <f>+U519*(1+Assumptions!$L167)</f>
        <v>38281.25</v>
      </c>
      <c r="AH519" s="170">
        <f>+V519*(1+Assumptions!$L167)</f>
        <v>38281.25</v>
      </c>
      <c r="AI519" s="170">
        <f>+W519*(1+Assumptions!$L167)</f>
        <v>38281.25</v>
      </c>
      <c r="AJ519" s="170">
        <f>+X519*(1+Assumptions!$L167)</f>
        <v>38281.25</v>
      </c>
      <c r="AK519" s="170">
        <f>+Y519*(1+Assumptions!$L167)</f>
        <v>38281.25</v>
      </c>
      <c r="AL519" s="170">
        <f>+Z519*(1+Assumptions!$L167)</f>
        <v>38281.25</v>
      </c>
      <c r="AM519" s="170">
        <f>+AA519*(1+Assumptions!$L167)</f>
        <v>38281.25</v>
      </c>
      <c r="AN519" s="170">
        <f>+AB519*(1+Assumptions!$L167)</f>
        <v>38281.25</v>
      </c>
      <c r="AO519" s="170">
        <f>+AC519*(1+Assumptions!$L167)</f>
        <v>38281.25</v>
      </c>
      <c r="AP519" s="170">
        <f>+AD519*(1+Assumptions!$L167)</f>
        <v>38281.25</v>
      </c>
      <c r="AQ519" s="170">
        <f>+AE519*(1+Assumptions!$L167)</f>
        <v>66992.1875</v>
      </c>
      <c r="AR519" s="170">
        <f>+AF519*(1+Assumptions!$L167)</f>
        <v>66992.1875</v>
      </c>
      <c r="AS519" s="170">
        <f>+AG519*(1+Assumptions!$L167)</f>
        <v>66992.1875</v>
      </c>
      <c r="AT519" s="170">
        <f>+AH519*(1+Assumptions!$L167)</f>
        <v>66992.1875</v>
      </c>
      <c r="AU519" s="170">
        <f>+AI519*(1+Assumptions!$L167)</f>
        <v>66992.1875</v>
      </c>
      <c r="AV519" s="170">
        <f>+AJ519*(1+Assumptions!$L167)</f>
        <v>66992.1875</v>
      </c>
      <c r="AW519" s="170">
        <f>+AK519*(1+Assumptions!$L167)</f>
        <v>66992.1875</v>
      </c>
      <c r="AX519" s="170">
        <f>+AL519*(1+Assumptions!$L167)</f>
        <v>66992.1875</v>
      </c>
      <c r="AY519" s="170">
        <f>+AM519*(1+Assumptions!$L167)</f>
        <v>66992.1875</v>
      </c>
      <c r="AZ519" s="170">
        <f>+AN519*(1+Assumptions!$L167)</f>
        <v>66992.1875</v>
      </c>
      <c r="BA519" s="170">
        <f>+AO519*(1+Assumptions!$L167)</f>
        <v>66992.1875</v>
      </c>
      <c r="BB519" s="170">
        <f>+AP519*(1+Assumptions!$L167)</f>
        <v>66992.1875</v>
      </c>
      <c r="BC519" s="170">
        <f>+AQ519*(1+Assumptions!$L167)</f>
        <v>117236.3281</v>
      </c>
      <c r="BD519" s="170">
        <f>+AR519*(1+Assumptions!$L167)</f>
        <v>117236.3281</v>
      </c>
      <c r="BE519" s="170">
        <f>+AS519*(1+Assumptions!$L167)</f>
        <v>117236.3281</v>
      </c>
      <c r="BF519" s="170">
        <f>+AT519*(1+Assumptions!$L167)</f>
        <v>117236.3281</v>
      </c>
      <c r="BG519" s="170">
        <f>+AU519*(1+Assumptions!$L167)</f>
        <v>117236.3281</v>
      </c>
      <c r="BH519" s="170">
        <f>+AV519*(1+Assumptions!$L167)</f>
        <v>117236.3281</v>
      </c>
      <c r="BI519" s="170">
        <f>+AW519*(1+Assumptions!$L167)</f>
        <v>117236.3281</v>
      </c>
      <c r="BJ519" s="170">
        <f>+AX519*(1+Assumptions!$L167)</f>
        <v>117236.3281</v>
      </c>
      <c r="BK519" s="170">
        <f>+AY519*(1+Assumptions!$L167)</f>
        <v>117236.3281</v>
      </c>
      <c r="BL519" s="170">
        <f>+AZ519*(1+Assumptions!$L167)</f>
        <v>117236.3281</v>
      </c>
      <c r="BM519" s="170">
        <f>+BA519*(1+Assumptions!$L167)</f>
        <v>117236.3281</v>
      </c>
      <c r="BN519" s="170">
        <f>+BB519*(1+Assumptions!$L167)</f>
        <v>117236.3281</v>
      </c>
    </row>
    <row r="520" ht="14.25" customHeight="1">
      <c r="D520" s="13" t="s">
        <v>358</v>
      </c>
      <c r="G520" s="170">
        <f>+Assumptions!$L148/12</f>
        <v>14583.33333</v>
      </c>
      <c r="H520" s="170">
        <f>+Assumptions!$L148/12</f>
        <v>14583.33333</v>
      </c>
      <c r="I520" s="170">
        <f>+Assumptions!$L148/12</f>
        <v>14583.33333</v>
      </c>
      <c r="J520" s="170">
        <f>+Assumptions!$L148/12</f>
        <v>14583.33333</v>
      </c>
      <c r="K520" s="170">
        <f>+Assumptions!$L148/12</f>
        <v>14583.33333</v>
      </c>
      <c r="L520" s="170">
        <f>+Assumptions!$L148/12</f>
        <v>14583.33333</v>
      </c>
      <c r="M520" s="170">
        <f>+Assumptions!$L148/12</f>
        <v>14583.33333</v>
      </c>
      <c r="N520" s="170">
        <f>+Assumptions!$L148/12</f>
        <v>14583.33333</v>
      </c>
      <c r="O520" s="170">
        <f>+Assumptions!$L148/12</f>
        <v>14583.33333</v>
      </c>
      <c r="P520" s="170">
        <f>+Assumptions!$L148/12</f>
        <v>14583.33333</v>
      </c>
      <c r="Q520" s="170">
        <f>+Assumptions!$L148/12</f>
        <v>14583.33333</v>
      </c>
      <c r="R520" s="170">
        <f>+Assumptions!$L148/12</f>
        <v>14583.33333</v>
      </c>
      <c r="S520" s="170">
        <f>+G520*(1+Assumptions!$L168)</f>
        <v>25520.83333</v>
      </c>
      <c r="T520" s="170">
        <f>+H520*(1+Assumptions!$L168)</f>
        <v>25520.83333</v>
      </c>
      <c r="U520" s="170">
        <f>+I520*(1+Assumptions!$L168)</f>
        <v>25520.83333</v>
      </c>
      <c r="V520" s="170">
        <f>+J520*(1+Assumptions!$L168)</f>
        <v>25520.83333</v>
      </c>
      <c r="W520" s="170">
        <f>+K520*(1+Assumptions!$L168)</f>
        <v>25520.83333</v>
      </c>
      <c r="X520" s="170">
        <f>+L520*(1+Assumptions!$L168)</f>
        <v>25520.83333</v>
      </c>
      <c r="Y520" s="170">
        <f>+M520*(1+Assumptions!$L168)</f>
        <v>25520.83333</v>
      </c>
      <c r="Z520" s="170">
        <f>+N520*(1+Assumptions!$L168)</f>
        <v>25520.83333</v>
      </c>
      <c r="AA520" s="170">
        <f>+O520*(1+Assumptions!$L168)</f>
        <v>25520.83333</v>
      </c>
      <c r="AB520" s="170">
        <f>+P520*(1+Assumptions!$L168)</f>
        <v>25520.83333</v>
      </c>
      <c r="AC520" s="170">
        <f>+Q520*(1+Assumptions!$L168)</f>
        <v>25520.83333</v>
      </c>
      <c r="AD520" s="170">
        <f>+R520*(1+Assumptions!$L168)</f>
        <v>25520.83333</v>
      </c>
      <c r="AE520" s="170">
        <f>+S520*(1+Assumptions!$L168)</f>
        <v>44661.45833</v>
      </c>
      <c r="AF520" s="170">
        <f>+T520*(1+Assumptions!$L168)</f>
        <v>44661.45833</v>
      </c>
      <c r="AG520" s="170">
        <f>+U520*(1+Assumptions!$L168)</f>
        <v>44661.45833</v>
      </c>
      <c r="AH520" s="170">
        <f>+V520*(1+Assumptions!$L168)</f>
        <v>44661.45833</v>
      </c>
      <c r="AI520" s="170">
        <f>+W520*(1+Assumptions!$L168)</f>
        <v>44661.45833</v>
      </c>
      <c r="AJ520" s="170">
        <f>+X520*(1+Assumptions!$L168)</f>
        <v>44661.45833</v>
      </c>
      <c r="AK520" s="170">
        <f>+Y520*(1+Assumptions!$L168)</f>
        <v>44661.45833</v>
      </c>
      <c r="AL520" s="170">
        <f>+Z520*(1+Assumptions!$L168)</f>
        <v>44661.45833</v>
      </c>
      <c r="AM520" s="170">
        <f>+AA520*(1+Assumptions!$L168)</f>
        <v>44661.45833</v>
      </c>
      <c r="AN520" s="170">
        <f>+AB520*(1+Assumptions!$L168)</f>
        <v>44661.45833</v>
      </c>
      <c r="AO520" s="170">
        <f>+AC520*(1+Assumptions!$L168)</f>
        <v>44661.45833</v>
      </c>
      <c r="AP520" s="170">
        <f>+AD520*(1+Assumptions!$L168)</f>
        <v>44661.45833</v>
      </c>
      <c r="AQ520" s="170">
        <f>+AE520*(1+Assumptions!$L168)</f>
        <v>78157.55208</v>
      </c>
      <c r="AR520" s="170">
        <f>+AF520*(1+Assumptions!$L168)</f>
        <v>78157.55208</v>
      </c>
      <c r="AS520" s="170">
        <f>+AG520*(1+Assumptions!$L168)</f>
        <v>78157.55208</v>
      </c>
      <c r="AT520" s="170">
        <f>+AH520*(1+Assumptions!$L168)</f>
        <v>78157.55208</v>
      </c>
      <c r="AU520" s="170">
        <f>+AI520*(1+Assumptions!$L168)</f>
        <v>78157.55208</v>
      </c>
      <c r="AV520" s="170">
        <f>+AJ520*(1+Assumptions!$L168)</f>
        <v>78157.55208</v>
      </c>
      <c r="AW520" s="170">
        <f>+AK520*(1+Assumptions!$L168)</f>
        <v>78157.55208</v>
      </c>
      <c r="AX520" s="170">
        <f>+AL520*(1+Assumptions!$L168)</f>
        <v>78157.55208</v>
      </c>
      <c r="AY520" s="170">
        <f>+AM520*(1+Assumptions!$L168)</f>
        <v>78157.55208</v>
      </c>
      <c r="AZ520" s="170">
        <f>+AN520*(1+Assumptions!$L168)</f>
        <v>78157.55208</v>
      </c>
      <c r="BA520" s="170">
        <f>+AO520*(1+Assumptions!$L168)</f>
        <v>78157.55208</v>
      </c>
      <c r="BB520" s="170">
        <f>+AP520*(1+Assumptions!$L168)</f>
        <v>78157.55208</v>
      </c>
      <c r="BC520" s="170">
        <f>+AQ520*(1+Assumptions!$L168)</f>
        <v>136775.7161</v>
      </c>
      <c r="BD520" s="170">
        <f>+AR520*(1+Assumptions!$L168)</f>
        <v>136775.7161</v>
      </c>
      <c r="BE520" s="170">
        <f>+AS520*(1+Assumptions!$L168)</f>
        <v>136775.7161</v>
      </c>
      <c r="BF520" s="170">
        <f>+AT520*(1+Assumptions!$L168)</f>
        <v>136775.7161</v>
      </c>
      <c r="BG520" s="170">
        <f>+AU520*(1+Assumptions!$L168)</f>
        <v>136775.7161</v>
      </c>
      <c r="BH520" s="170">
        <f>+AV520*(1+Assumptions!$L168)</f>
        <v>136775.7161</v>
      </c>
      <c r="BI520" s="170">
        <f>+AW520*(1+Assumptions!$L168)</f>
        <v>136775.7161</v>
      </c>
      <c r="BJ520" s="170">
        <f>+AX520*(1+Assumptions!$L168)</f>
        <v>136775.7161</v>
      </c>
      <c r="BK520" s="170">
        <f>+AY520*(1+Assumptions!$L168)</f>
        <v>136775.7161</v>
      </c>
      <c r="BL520" s="170">
        <f>+AZ520*(1+Assumptions!$L168)</f>
        <v>136775.7161</v>
      </c>
      <c r="BM520" s="170">
        <f>+BA520*(1+Assumptions!$L168)</f>
        <v>136775.7161</v>
      </c>
      <c r="BN520" s="170">
        <f>+BB520*(1+Assumptions!$L168)</f>
        <v>136775.7161</v>
      </c>
    </row>
    <row r="521" ht="14.25" customHeight="1">
      <c r="D521" s="13" t="s">
        <v>85</v>
      </c>
      <c r="G521" s="170">
        <f>+Assumptions!$L149/12</f>
        <v>1250</v>
      </c>
      <c r="H521" s="170">
        <f>+Assumptions!$L149/12</f>
        <v>1250</v>
      </c>
      <c r="I521" s="170">
        <f>+Assumptions!$L149/12</f>
        <v>1250</v>
      </c>
      <c r="J521" s="170">
        <f>+Assumptions!$L149/12</f>
        <v>1250</v>
      </c>
      <c r="K521" s="170">
        <f>+Assumptions!$L149/12</f>
        <v>1250</v>
      </c>
      <c r="L521" s="170">
        <f>+Assumptions!$L149/12</f>
        <v>1250</v>
      </c>
      <c r="M521" s="170">
        <f>+Assumptions!$L149/12</f>
        <v>1250</v>
      </c>
      <c r="N521" s="170">
        <f>+Assumptions!$L149/12</f>
        <v>1250</v>
      </c>
      <c r="O521" s="170">
        <f>+Assumptions!$L149/12</f>
        <v>1250</v>
      </c>
      <c r="P521" s="170">
        <f>+Assumptions!$L149/12</f>
        <v>1250</v>
      </c>
      <c r="Q521" s="170">
        <f>+Assumptions!$L149/12</f>
        <v>1250</v>
      </c>
      <c r="R521" s="170">
        <f>+Assumptions!$L149/12</f>
        <v>1250</v>
      </c>
      <c r="S521" s="170">
        <f>+G521*(1+Assumptions!$L169)</f>
        <v>1437.5</v>
      </c>
      <c r="T521" s="170">
        <f>+H521*(1+Assumptions!$L169)</f>
        <v>1437.5</v>
      </c>
      <c r="U521" s="170">
        <f>+I521*(1+Assumptions!$L169)</f>
        <v>1437.5</v>
      </c>
      <c r="V521" s="170">
        <f>+J521*(1+Assumptions!$L169)</f>
        <v>1437.5</v>
      </c>
      <c r="W521" s="170">
        <f>+K521*(1+Assumptions!$L169)</f>
        <v>1437.5</v>
      </c>
      <c r="X521" s="170">
        <f>+L521*(1+Assumptions!$L169)</f>
        <v>1437.5</v>
      </c>
      <c r="Y521" s="170">
        <f>+M521*(1+Assumptions!$L169)</f>
        <v>1437.5</v>
      </c>
      <c r="Z521" s="170">
        <f>+N521*(1+Assumptions!$L169)</f>
        <v>1437.5</v>
      </c>
      <c r="AA521" s="170">
        <f>+O521*(1+Assumptions!$L169)</f>
        <v>1437.5</v>
      </c>
      <c r="AB521" s="170">
        <f>+P521*(1+Assumptions!$L169)</f>
        <v>1437.5</v>
      </c>
      <c r="AC521" s="170">
        <f>+Q521*(1+Assumptions!$L169)</f>
        <v>1437.5</v>
      </c>
      <c r="AD521" s="170">
        <f>+R521*(1+Assumptions!$L169)</f>
        <v>1437.5</v>
      </c>
      <c r="AE521" s="170">
        <f>+S521*(1+Assumptions!$L169)</f>
        <v>1653.125</v>
      </c>
      <c r="AF521" s="170">
        <f>+T521*(1+Assumptions!$L169)</f>
        <v>1653.125</v>
      </c>
      <c r="AG521" s="170">
        <f>+U521*(1+Assumptions!$L169)</f>
        <v>1653.125</v>
      </c>
      <c r="AH521" s="170">
        <f>+V521*(1+Assumptions!$L169)</f>
        <v>1653.125</v>
      </c>
      <c r="AI521" s="170">
        <f>+W521*(1+Assumptions!$L169)</f>
        <v>1653.125</v>
      </c>
      <c r="AJ521" s="170">
        <f>+X521*(1+Assumptions!$L169)</f>
        <v>1653.125</v>
      </c>
      <c r="AK521" s="170">
        <f>+Y521*(1+Assumptions!$L169)</f>
        <v>1653.125</v>
      </c>
      <c r="AL521" s="170">
        <f>+Z521*(1+Assumptions!$L169)</f>
        <v>1653.125</v>
      </c>
      <c r="AM521" s="170">
        <f>+AA521*(1+Assumptions!$L169)</f>
        <v>1653.125</v>
      </c>
      <c r="AN521" s="170">
        <f>+AB521*(1+Assumptions!$L169)</f>
        <v>1653.125</v>
      </c>
      <c r="AO521" s="170">
        <f>+AC521*(1+Assumptions!$L169)</f>
        <v>1653.125</v>
      </c>
      <c r="AP521" s="170">
        <f>+AD521*(1+Assumptions!$L169)</f>
        <v>1653.125</v>
      </c>
      <c r="AQ521" s="170">
        <f>+AE521*(1+Assumptions!$L169)</f>
        <v>1901.09375</v>
      </c>
      <c r="AR521" s="170">
        <f>+AF521*(1+Assumptions!$L169)</f>
        <v>1901.09375</v>
      </c>
      <c r="AS521" s="170">
        <f>+AG521*(1+Assumptions!$L169)</f>
        <v>1901.09375</v>
      </c>
      <c r="AT521" s="170">
        <f>+AH521*(1+Assumptions!$L169)</f>
        <v>1901.09375</v>
      </c>
      <c r="AU521" s="170">
        <f>+AI521*(1+Assumptions!$L169)</f>
        <v>1901.09375</v>
      </c>
      <c r="AV521" s="170">
        <f>+AJ521*(1+Assumptions!$L169)</f>
        <v>1901.09375</v>
      </c>
      <c r="AW521" s="170">
        <f>+AK521*(1+Assumptions!$L169)</f>
        <v>1901.09375</v>
      </c>
      <c r="AX521" s="170">
        <f>+AL521*(1+Assumptions!$L169)</f>
        <v>1901.09375</v>
      </c>
      <c r="AY521" s="170">
        <f>+AM521*(1+Assumptions!$L169)</f>
        <v>1901.09375</v>
      </c>
      <c r="AZ521" s="170">
        <f>+AN521*(1+Assumptions!$L169)</f>
        <v>1901.09375</v>
      </c>
      <c r="BA521" s="170">
        <f>+AO521*(1+Assumptions!$L169)</f>
        <v>1901.09375</v>
      </c>
      <c r="BB521" s="170">
        <f>+AP521*(1+Assumptions!$L169)</f>
        <v>1901.09375</v>
      </c>
      <c r="BC521" s="170">
        <f>+AQ521*(1+Assumptions!$L169)</f>
        <v>2186.257813</v>
      </c>
      <c r="BD521" s="170">
        <f>+AR521*(1+Assumptions!$L169)</f>
        <v>2186.257813</v>
      </c>
      <c r="BE521" s="170">
        <f>+AS521*(1+Assumptions!$L169)</f>
        <v>2186.257813</v>
      </c>
      <c r="BF521" s="170">
        <f>+AT521*(1+Assumptions!$L169)</f>
        <v>2186.257813</v>
      </c>
      <c r="BG521" s="170">
        <f>+AU521*(1+Assumptions!$L169)</f>
        <v>2186.257813</v>
      </c>
      <c r="BH521" s="170">
        <f>+AV521*(1+Assumptions!$L169)</f>
        <v>2186.257813</v>
      </c>
      <c r="BI521" s="170">
        <f>+AW521*(1+Assumptions!$L169)</f>
        <v>2186.257813</v>
      </c>
      <c r="BJ521" s="170">
        <f>+AX521*(1+Assumptions!$L169)</f>
        <v>2186.257813</v>
      </c>
      <c r="BK521" s="170">
        <f>+AY521*(1+Assumptions!$L169)</f>
        <v>2186.257813</v>
      </c>
      <c r="BL521" s="170">
        <f>+AZ521*(1+Assumptions!$L169)</f>
        <v>2186.257813</v>
      </c>
      <c r="BM521" s="170">
        <f>+BA521*(1+Assumptions!$L169)</f>
        <v>2186.257813</v>
      </c>
      <c r="BN521" s="170">
        <f>+BB521*(1+Assumptions!$L169)</f>
        <v>2186.257813</v>
      </c>
    </row>
    <row r="522" ht="14.25" customHeight="1">
      <c r="D522" s="13" t="s">
        <v>359</v>
      </c>
      <c r="G522" s="170">
        <f>+Assumptions!$L150/12</f>
        <v>6250</v>
      </c>
      <c r="H522" s="170">
        <f>+Assumptions!$L150/12</f>
        <v>6250</v>
      </c>
      <c r="I522" s="170">
        <f>+Assumptions!$L150/12</f>
        <v>6250</v>
      </c>
      <c r="J522" s="170">
        <f>+Assumptions!$L150/12</f>
        <v>6250</v>
      </c>
      <c r="K522" s="170">
        <f>+Assumptions!$L150/12</f>
        <v>6250</v>
      </c>
      <c r="L522" s="170">
        <f>+Assumptions!$L150/12</f>
        <v>6250</v>
      </c>
      <c r="M522" s="170">
        <f>+Assumptions!$L150/12</f>
        <v>6250</v>
      </c>
      <c r="N522" s="170">
        <f>+Assumptions!$L150/12</f>
        <v>6250</v>
      </c>
      <c r="O522" s="170">
        <f>+Assumptions!$L150/12</f>
        <v>6250</v>
      </c>
      <c r="P522" s="170">
        <f>+Assumptions!$L150/12</f>
        <v>6250</v>
      </c>
      <c r="Q522" s="170">
        <f>+Assumptions!$L150/12</f>
        <v>6250</v>
      </c>
      <c r="R522" s="170">
        <f>+Assumptions!$L150/12</f>
        <v>6250</v>
      </c>
      <c r="S522" s="170">
        <f>+G522*(1+Assumptions!$L170)</f>
        <v>10937.5</v>
      </c>
      <c r="T522" s="170">
        <f>+H522*(1+Assumptions!$L170)</f>
        <v>10937.5</v>
      </c>
      <c r="U522" s="170">
        <f>+I522*(1+Assumptions!$L170)</f>
        <v>10937.5</v>
      </c>
      <c r="V522" s="170">
        <f>+J522*(1+Assumptions!$L170)</f>
        <v>10937.5</v>
      </c>
      <c r="W522" s="170">
        <f>+K522*(1+Assumptions!$L170)</f>
        <v>10937.5</v>
      </c>
      <c r="X522" s="170">
        <f>+L522*(1+Assumptions!$L170)</f>
        <v>10937.5</v>
      </c>
      <c r="Y522" s="170">
        <f>+M522*(1+Assumptions!$L170)</f>
        <v>10937.5</v>
      </c>
      <c r="Z522" s="170">
        <f>+N522*(1+Assumptions!$L170)</f>
        <v>10937.5</v>
      </c>
      <c r="AA522" s="170">
        <f>+O522*(1+Assumptions!$L170)</f>
        <v>10937.5</v>
      </c>
      <c r="AB522" s="170">
        <f>+P522*(1+Assumptions!$L170)</f>
        <v>10937.5</v>
      </c>
      <c r="AC522" s="170">
        <f>+Q522*(1+Assumptions!$L170)</f>
        <v>10937.5</v>
      </c>
      <c r="AD522" s="170">
        <f>+R522*(1+Assumptions!$L170)</f>
        <v>10937.5</v>
      </c>
      <c r="AE522" s="170">
        <f>+S522*(1+Assumptions!$L170)</f>
        <v>19140.625</v>
      </c>
      <c r="AF522" s="170">
        <f>+T522*(1+Assumptions!$L170)</f>
        <v>19140.625</v>
      </c>
      <c r="AG522" s="170">
        <f>+U522*(1+Assumptions!$L170)</f>
        <v>19140.625</v>
      </c>
      <c r="AH522" s="170">
        <f>+V522*(1+Assumptions!$L170)</f>
        <v>19140.625</v>
      </c>
      <c r="AI522" s="170">
        <f>+W522*(1+Assumptions!$L170)</f>
        <v>19140.625</v>
      </c>
      <c r="AJ522" s="170">
        <f>+X522*(1+Assumptions!$L170)</f>
        <v>19140.625</v>
      </c>
      <c r="AK522" s="170">
        <f>+Y522*(1+Assumptions!$L170)</f>
        <v>19140.625</v>
      </c>
      <c r="AL522" s="170">
        <f>+Z522*(1+Assumptions!$L170)</f>
        <v>19140.625</v>
      </c>
      <c r="AM522" s="170">
        <f>+AA522*(1+Assumptions!$L170)</f>
        <v>19140.625</v>
      </c>
      <c r="AN522" s="170">
        <f>+AB522*(1+Assumptions!$L170)</f>
        <v>19140.625</v>
      </c>
      <c r="AO522" s="170">
        <f>+AC522*(1+Assumptions!$L170)</f>
        <v>19140.625</v>
      </c>
      <c r="AP522" s="170">
        <f>+AD522*(1+Assumptions!$L170)</f>
        <v>19140.625</v>
      </c>
      <c r="AQ522" s="170">
        <f>+AE522*(1+Assumptions!$L170)</f>
        <v>33496.09375</v>
      </c>
      <c r="AR522" s="170">
        <f>+AF522*(1+Assumptions!$L170)</f>
        <v>33496.09375</v>
      </c>
      <c r="AS522" s="170">
        <f>+AG522*(1+Assumptions!$L170)</f>
        <v>33496.09375</v>
      </c>
      <c r="AT522" s="170">
        <f>+AH522*(1+Assumptions!$L170)</f>
        <v>33496.09375</v>
      </c>
      <c r="AU522" s="170">
        <f>+AI522*(1+Assumptions!$L170)</f>
        <v>33496.09375</v>
      </c>
      <c r="AV522" s="170">
        <f>+AJ522*(1+Assumptions!$L170)</f>
        <v>33496.09375</v>
      </c>
      <c r="AW522" s="170">
        <f>+AK522*(1+Assumptions!$L170)</f>
        <v>33496.09375</v>
      </c>
      <c r="AX522" s="170">
        <f>+AL522*(1+Assumptions!$L170)</f>
        <v>33496.09375</v>
      </c>
      <c r="AY522" s="170">
        <f>+AM522*(1+Assumptions!$L170)</f>
        <v>33496.09375</v>
      </c>
      <c r="AZ522" s="170">
        <f>+AN522*(1+Assumptions!$L170)</f>
        <v>33496.09375</v>
      </c>
      <c r="BA522" s="170">
        <f>+AO522*(1+Assumptions!$L170)</f>
        <v>33496.09375</v>
      </c>
      <c r="BB522" s="170">
        <f>+AP522*(1+Assumptions!$L170)</f>
        <v>33496.09375</v>
      </c>
      <c r="BC522" s="170">
        <f>+AQ522*(1+Assumptions!$L170)</f>
        <v>58618.16406</v>
      </c>
      <c r="BD522" s="170">
        <f>+AR522*(1+Assumptions!$L170)</f>
        <v>58618.16406</v>
      </c>
      <c r="BE522" s="170">
        <f>+AS522*(1+Assumptions!$L170)</f>
        <v>58618.16406</v>
      </c>
      <c r="BF522" s="170">
        <f>+AT522*(1+Assumptions!$L170)</f>
        <v>58618.16406</v>
      </c>
      <c r="BG522" s="170">
        <f>+AU522*(1+Assumptions!$L170)</f>
        <v>58618.16406</v>
      </c>
      <c r="BH522" s="170">
        <f>+AV522*(1+Assumptions!$L170)</f>
        <v>58618.16406</v>
      </c>
      <c r="BI522" s="170">
        <f>+AW522*(1+Assumptions!$L170)</f>
        <v>58618.16406</v>
      </c>
      <c r="BJ522" s="170">
        <f>+AX522*(1+Assumptions!$L170)</f>
        <v>58618.16406</v>
      </c>
      <c r="BK522" s="170">
        <f>+AY522*(1+Assumptions!$L170)</f>
        <v>58618.16406</v>
      </c>
      <c r="BL522" s="170">
        <f>+AZ522*(1+Assumptions!$L170)</f>
        <v>58618.16406</v>
      </c>
      <c r="BM522" s="170">
        <f>+BA522*(1+Assumptions!$L170)</f>
        <v>58618.16406</v>
      </c>
      <c r="BN522" s="170">
        <f>+BB522*(1+Assumptions!$L170)</f>
        <v>58618.16406</v>
      </c>
    </row>
    <row r="523" ht="14.25" customHeight="1">
      <c r="D523" s="13" t="s">
        <v>360</v>
      </c>
      <c r="G523" s="170">
        <f>+Assumptions!$L151/12</f>
        <v>4166.666667</v>
      </c>
      <c r="H523" s="170">
        <f>+Assumptions!$L151/12</f>
        <v>4166.666667</v>
      </c>
      <c r="I523" s="170">
        <f>+Assumptions!$L151/12</f>
        <v>4166.666667</v>
      </c>
      <c r="J523" s="170">
        <f>+Assumptions!$L151/12</f>
        <v>4166.666667</v>
      </c>
      <c r="K523" s="170">
        <f>+Assumptions!$L151/12</f>
        <v>4166.666667</v>
      </c>
      <c r="L523" s="170">
        <f>+Assumptions!$L151/12</f>
        <v>4166.666667</v>
      </c>
      <c r="M523" s="170">
        <f>+Assumptions!$L151/12</f>
        <v>4166.666667</v>
      </c>
      <c r="N523" s="170">
        <f>+Assumptions!$L151/12</f>
        <v>4166.666667</v>
      </c>
      <c r="O523" s="170">
        <f>+Assumptions!$L151/12</f>
        <v>4166.666667</v>
      </c>
      <c r="P523" s="170">
        <f>+Assumptions!$L151/12</f>
        <v>4166.666667</v>
      </c>
      <c r="Q523" s="170">
        <f>+Assumptions!$L151/12</f>
        <v>4166.666667</v>
      </c>
      <c r="R523" s="170">
        <f>+Assumptions!$L151/12</f>
        <v>4166.666667</v>
      </c>
      <c r="S523" s="170">
        <f>+G523*(1+Assumptions!$L171)</f>
        <v>5625</v>
      </c>
      <c r="T523" s="170">
        <f>+H523*(1+Assumptions!$L171)</f>
        <v>5625</v>
      </c>
      <c r="U523" s="170">
        <f>+I523*(1+Assumptions!$L171)</f>
        <v>5625</v>
      </c>
      <c r="V523" s="170">
        <f>+J523*(1+Assumptions!$L171)</f>
        <v>5625</v>
      </c>
      <c r="W523" s="170">
        <f>+K523*(1+Assumptions!$L171)</f>
        <v>5625</v>
      </c>
      <c r="X523" s="170">
        <f>+L523*(1+Assumptions!$L171)</f>
        <v>5625</v>
      </c>
      <c r="Y523" s="170">
        <f>+M523*(1+Assumptions!$L171)</f>
        <v>5625</v>
      </c>
      <c r="Z523" s="170">
        <f>+N523*(1+Assumptions!$L171)</f>
        <v>5625</v>
      </c>
      <c r="AA523" s="170">
        <f>+O523*(1+Assumptions!$L171)</f>
        <v>5625</v>
      </c>
      <c r="AB523" s="170">
        <f>+P523*(1+Assumptions!$L171)</f>
        <v>5625</v>
      </c>
      <c r="AC523" s="170">
        <f>+Q523*(1+Assumptions!$L171)</f>
        <v>5625</v>
      </c>
      <c r="AD523" s="170">
        <f>+R523*(1+Assumptions!$L171)</f>
        <v>5625</v>
      </c>
      <c r="AE523" s="170">
        <f>+S523*(1+Assumptions!$L171)</f>
        <v>7593.75</v>
      </c>
      <c r="AF523" s="170">
        <f>+T523*(1+Assumptions!$L171)</f>
        <v>7593.75</v>
      </c>
      <c r="AG523" s="170">
        <f>+U523*(1+Assumptions!$L171)</f>
        <v>7593.75</v>
      </c>
      <c r="AH523" s="170">
        <f>+V523*(1+Assumptions!$L171)</f>
        <v>7593.75</v>
      </c>
      <c r="AI523" s="170">
        <f>+W523*(1+Assumptions!$L171)</f>
        <v>7593.75</v>
      </c>
      <c r="AJ523" s="170">
        <f>+X523*(1+Assumptions!$L171)</f>
        <v>7593.75</v>
      </c>
      <c r="AK523" s="170">
        <f>+Y523*(1+Assumptions!$L171)</f>
        <v>7593.75</v>
      </c>
      <c r="AL523" s="170">
        <f>+Z523*(1+Assumptions!$L171)</f>
        <v>7593.75</v>
      </c>
      <c r="AM523" s="170">
        <f>+AA523*(1+Assumptions!$L171)</f>
        <v>7593.75</v>
      </c>
      <c r="AN523" s="170">
        <f>+AB523*(1+Assumptions!$L171)</f>
        <v>7593.75</v>
      </c>
      <c r="AO523" s="170">
        <f>+AC523*(1+Assumptions!$L171)</f>
        <v>7593.75</v>
      </c>
      <c r="AP523" s="170">
        <f>+AD523*(1+Assumptions!$L171)</f>
        <v>7593.75</v>
      </c>
      <c r="AQ523" s="170">
        <f>+AE523*(1+Assumptions!$L171)</f>
        <v>10251.5625</v>
      </c>
      <c r="AR523" s="170">
        <f>+AF523*(1+Assumptions!$L171)</f>
        <v>10251.5625</v>
      </c>
      <c r="AS523" s="170">
        <f>+AG523*(1+Assumptions!$L171)</f>
        <v>10251.5625</v>
      </c>
      <c r="AT523" s="170">
        <f>+AH523*(1+Assumptions!$L171)</f>
        <v>10251.5625</v>
      </c>
      <c r="AU523" s="170">
        <f>+AI523*(1+Assumptions!$L171)</f>
        <v>10251.5625</v>
      </c>
      <c r="AV523" s="170">
        <f>+AJ523*(1+Assumptions!$L171)</f>
        <v>10251.5625</v>
      </c>
      <c r="AW523" s="170">
        <f>+AK523*(1+Assumptions!$L171)</f>
        <v>10251.5625</v>
      </c>
      <c r="AX523" s="170">
        <f>+AL523*(1+Assumptions!$L171)</f>
        <v>10251.5625</v>
      </c>
      <c r="AY523" s="170">
        <f>+AM523*(1+Assumptions!$L171)</f>
        <v>10251.5625</v>
      </c>
      <c r="AZ523" s="170">
        <f>+AN523*(1+Assumptions!$L171)</f>
        <v>10251.5625</v>
      </c>
      <c r="BA523" s="170">
        <f>+AO523*(1+Assumptions!$L171)</f>
        <v>10251.5625</v>
      </c>
      <c r="BB523" s="170">
        <f>+AP523*(1+Assumptions!$L171)</f>
        <v>10251.5625</v>
      </c>
      <c r="BC523" s="170">
        <f>+AQ523*(1+Assumptions!$L171)</f>
        <v>13839.60938</v>
      </c>
      <c r="BD523" s="170">
        <f>+AR523*(1+Assumptions!$L171)</f>
        <v>13839.60938</v>
      </c>
      <c r="BE523" s="170">
        <f>+AS523*(1+Assumptions!$L171)</f>
        <v>13839.60938</v>
      </c>
      <c r="BF523" s="170">
        <f>+AT523*(1+Assumptions!$L171)</f>
        <v>13839.60938</v>
      </c>
      <c r="BG523" s="170">
        <f>+AU523*(1+Assumptions!$L171)</f>
        <v>13839.60938</v>
      </c>
      <c r="BH523" s="170">
        <f>+AV523*(1+Assumptions!$L171)</f>
        <v>13839.60938</v>
      </c>
      <c r="BI523" s="170">
        <f>+AW523*(1+Assumptions!$L171)</f>
        <v>13839.60938</v>
      </c>
      <c r="BJ523" s="170">
        <f>+AX523*(1+Assumptions!$L171)</f>
        <v>13839.60938</v>
      </c>
      <c r="BK523" s="170">
        <f>+AY523*(1+Assumptions!$L171)</f>
        <v>13839.60938</v>
      </c>
      <c r="BL523" s="170">
        <f>+AZ523*(1+Assumptions!$L171)</f>
        <v>13839.60938</v>
      </c>
      <c r="BM523" s="170">
        <f>+BA523*(1+Assumptions!$L171)</f>
        <v>13839.60938</v>
      </c>
      <c r="BN523" s="170">
        <f>+BB523*(1+Assumptions!$L171)</f>
        <v>13839.60938</v>
      </c>
    </row>
    <row r="524" ht="14.25" customHeight="1">
      <c r="D524" s="13" t="s">
        <v>88</v>
      </c>
      <c r="G524" s="170">
        <f>+Assumptions!$L152/12</f>
        <v>2083.333333</v>
      </c>
      <c r="H524" s="170">
        <f>+Assumptions!$L152/12</f>
        <v>2083.333333</v>
      </c>
      <c r="I524" s="170">
        <f>+Assumptions!$L152/12</f>
        <v>2083.333333</v>
      </c>
      <c r="J524" s="170">
        <f>+Assumptions!$L152/12</f>
        <v>2083.333333</v>
      </c>
      <c r="K524" s="170">
        <f>+Assumptions!$L152/12</f>
        <v>2083.333333</v>
      </c>
      <c r="L524" s="170">
        <f>+Assumptions!$L152/12</f>
        <v>2083.333333</v>
      </c>
      <c r="M524" s="170">
        <f>+Assumptions!$L152/12</f>
        <v>2083.333333</v>
      </c>
      <c r="N524" s="170">
        <f>+Assumptions!$L152/12</f>
        <v>2083.333333</v>
      </c>
      <c r="O524" s="170">
        <f>+Assumptions!$L152/12</f>
        <v>2083.333333</v>
      </c>
      <c r="P524" s="170">
        <f>+Assumptions!$L152/12</f>
        <v>2083.333333</v>
      </c>
      <c r="Q524" s="170">
        <f>+Assumptions!$L152/12</f>
        <v>2083.333333</v>
      </c>
      <c r="R524" s="170">
        <f>+Assumptions!$L152/12</f>
        <v>2083.333333</v>
      </c>
      <c r="S524" s="170">
        <f>+G524*(1+Assumptions!$L172)</f>
        <v>2395.833333</v>
      </c>
      <c r="T524" s="170">
        <f>+H524*(1+Assumptions!$L172)</f>
        <v>2395.833333</v>
      </c>
      <c r="U524" s="170">
        <f>+I524*(1+Assumptions!$L172)</f>
        <v>2395.833333</v>
      </c>
      <c r="V524" s="170">
        <f>+J524*(1+Assumptions!$L172)</f>
        <v>2395.833333</v>
      </c>
      <c r="W524" s="170">
        <f>+K524*(1+Assumptions!$L172)</f>
        <v>2395.833333</v>
      </c>
      <c r="X524" s="170">
        <f>+L524*(1+Assumptions!$L172)</f>
        <v>2395.833333</v>
      </c>
      <c r="Y524" s="170">
        <f>+M524*(1+Assumptions!$L172)</f>
        <v>2395.833333</v>
      </c>
      <c r="Z524" s="170">
        <f>+N524*(1+Assumptions!$L172)</f>
        <v>2395.833333</v>
      </c>
      <c r="AA524" s="170">
        <f>+O524*(1+Assumptions!$L172)</f>
        <v>2395.833333</v>
      </c>
      <c r="AB524" s="170">
        <f>+P524*(1+Assumptions!$L172)</f>
        <v>2395.833333</v>
      </c>
      <c r="AC524" s="170">
        <f>+Q524*(1+Assumptions!$L172)</f>
        <v>2395.833333</v>
      </c>
      <c r="AD524" s="170">
        <f>+R524*(1+Assumptions!$L172)</f>
        <v>2395.833333</v>
      </c>
      <c r="AE524" s="170">
        <f>+S524*(1+Assumptions!$L172)</f>
        <v>2755.208333</v>
      </c>
      <c r="AF524" s="170">
        <f>+T524*(1+Assumptions!$L172)</f>
        <v>2755.208333</v>
      </c>
      <c r="AG524" s="170">
        <f>+U524*(1+Assumptions!$L172)</f>
        <v>2755.208333</v>
      </c>
      <c r="AH524" s="170">
        <f>+V524*(1+Assumptions!$L172)</f>
        <v>2755.208333</v>
      </c>
      <c r="AI524" s="170">
        <f>+W524*(1+Assumptions!$L172)</f>
        <v>2755.208333</v>
      </c>
      <c r="AJ524" s="170">
        <f>+X524*(1+Assumptions!$L172)</f>
        <v>2755.208333</v>
      </c>
      <c r="AK524" s="170">
        <f>+Y524*(1+Assumptions!$L172)</f>
        <v>2755.208333</v>
      </c>
      <c r="AL524" s="170">
        <f>+Z524*(1+Assumptions!$L172)</f>
        <v>2755.208333</v>
      </c>
      <c r="AM524" s="170">
        <f>+AA524*(1+Assumptions!$L172)</f>
        <v>2755.208333</v>
      </c>
      <c r="AN524" s="170">
        <f>+AB524*(1+Assumptions!$L172)</f>
        <v>2755.208333</v>
      </c>
      <c r="AO524" s="170">
        <f>+AC524*(1+Assumptions!$L172)</f>
        <v>2755.208333</v>
      </c>
      <c r="AP524" s="170">
        <f>+AD524*(1+Assumptions!$L172)</f>
        <v>2755.208333</v>
      </c>
      <c r="AQ524" s="170">
        <f>+AE524*(1+Assumptions!$L172)</f>
        <v>3168.489583</v>
      </c>
      <c r="AR524" s="170">
        <f>+AF524*(1+Assumptions!$L172)</f>
        <v>3168.489583</v>
      </c>
      <c r="AS524" s="170">
        <f>+AG524*(1+Assumptions!$L172)</f>
        <v>3168.489583</v>
      </c>
      <c r="AT524" s="170">
        <f>+AH524*(1+Assumptions!$L172)</f>
        <v>3168.489583</v>
      </c>
      <c r="AU524" s="170">
        <f>+AI524*(1+Assumptions!$L172)</f>
        <v>3168.489583</v>
      </c>
      <c r="AV524" s="170">
        <f>+AJ524*(1+Assumptions!$L172)</f>
        <v>3168.489583</v>
      </c>
      <c r="AW524" s="170">
        <f>+AK524*(1+Assumptions!$L172)</f>
        <v>3168.489583</v>
      </c>
      <c r="AX524" s="170">
        <f>+AL524*(1+Assumptions!$L172)</f>
        <v>3168.489583</v>
      </c>
      <c r="AY524" s="170">
        <f>+AM524*(1+Assumptions!$L172)</f>
        <v>3168.489583</v>
      </c>
      <c r="AZ524" s="170">
        <f>+AN524*(1+Assumptions!$L172)</f>
        <v>3168.489583</v>
      </c>
      <c r="BA524" s="170">
        <f>+AO524*(1+Assumptions!$L172)</f>
        <v>3168.489583</v>
      </c>
      <c r="BB524" s="170">
        <f>+AP524*(1+Assumptions!$L172)</f>
        <v>3168.489583</v>
      </c>
      <c r="BC524" s="170">
        <f>+AQ524*(1+Assumptions!$L172)</f>
        <v>3643.763021</v>
      </c>
      <c r="BD524" s="170">
        <f>+AR524*(1+Assumptions!$L172)</f>
        <v>3643.763021</v>
      </c>
      <c r="BE524" s="170">
        <f>+AS524*(1+Assumptions!$L172)</f>
        <v>3643.763021</v>
      </c>
      <c r="BF524" s="170">
        <f>+AT524*(1+Assumptions!$L172)</f>
        <v>3643.763021</v>
      </c>
      <c r="BG524" s="170">
        <f>+AU524*(1+Assumptions!$L172)</f>
        <v>3643.763021</v>
      </c>
      <c r="BH524" s="170">
        <f>+AV524*(1+Assumptions!$L172)</f>
        <v>3643.763021</v>
      </c>
      <c r="BI524" s="170">
        <f>+AW524*(1+Assumptions!$L172)</f>
        <v>3643.763021</v>
      </c>
      <c r="BJ524" s="170">
        <f>+AX524*(1+Assumptions!$L172)</f>
        <v>3643.763021</v>
      </c>
      <c r="BK524" s="170">
        <f>+AY524*(1+Assumptions!$L172)</f>
        <v>3643.763021</v>
      </c>
      <c r="BL524" s="170">
        <f>+AZ524*(1+Assumptions!$L172)</f>
        <v>3643.763021</v>
      </c>
      <c r="BM524" s="170">
        <f>+BA524*(1+Assumptions!$L172)</f>
        <v>3643.763021</v>
      </c>
      <c r="BN524" s="170">
        <f>+BB524*(1+Assumptions!$L172)</f>
        <v>3643.763021</v>
      </c>
    </row>
    <row r="525" ht="14.25" customHeight="1">
      <c r="D525" s="13" t="s">
        <v>89</v>
      </c>
      <c r="G525" s="170">
        <f>+Assumptions!$L153/12</f>
        <v>1250</v>
      </c>
      <c r="H525" s="170">
        <f>+Assumptions!$L153/12</f>
        <v>1250</v>
      </c>
      <c r="I525" s="170">
        <f>+Assumptions!$L153/12</f>
        <v>1250</v>
      </c>
      <c r="J525" s="170">
        <f>+Assumptions!$L153/12</f>
        <v>1250</v>
      </c>
      <c r="K525" s="170">
        <f>+Assumptions!$L153/12</f>
        <v>1250</v>
      </c>
      <c r="L525" s="170">
        <f>+Assumptions!$L153/12</f>
        <v>1250</v>
      </c>
      <c r="M525" s="170">
        <f>+Assumptions!$L153/12</f>
        <v>1250</v>
      </c>
      <c r="N525" s="170">
        <f>+Assumptions!$L153/12</f>
        <v>1250</v>
      </c>
      <c r="O525" s="170">
        <f>+Assumptions!$L153/12</f>
        <v>1250</v>
      </c>
      <c r="P525" s="170">
        <f>+Assumptions!$L153/12</f>
        <v>1250</v>
      </c>
      <c r="Q525" s="170">
        <f>+Assumptions!$L153/12</f>
        <v>1250</v>
      </c>
      <c r="R525" s="170">
        <f>+Assumptions!$L153/12</f>
        <v>1250</v>
      </c>
      <c r="S525" s="170">
        <f>+G525*(1+Assumptions!$L173)</f>
        <v>1437.5</v>
      </c>
      <c r="T525" s="170">
        <f>+H525*(1+Assumptions!$L173)</f>
        <v>1437.5</v>
      </c>
      <c r="U525" s="170">
        <f>+I525*(1+Assumptions!$L173)</f>
        <v>1437.5</v>
      </c>
      <c r="V525" s="170">
        <f>+J525*(1+Assumptions!$L173)</f>
        <v>1437.5</v>
      </c>
      <c r="W525" s="170">
        <f>+K525*(1+Assumptions!$L173)</f>
        <v>1437.5</v>
      </c>
      <c r="X525" s="170">
        <f>+L525*(1+Assumptions!$L173)</f>
        <v>1437.5</v>
      </c>
      <c r="Y525" s="170">
        <f>+M525*(1+Assumptions!$L173)</f>
        <v>1437.5</v>
      </c>
      <c r="Z525" s="170">
        <f>+N525*(1+Assumptions!$L173)</f>
        <v>1437.5</v>
      </c>
      <c r="AA525" s="170">
        <f>+O525*(1+Assumptions!$L173)</f>
        <v>1437.5</v>
      </c>
      <c r="AB525" s="170">
        <f>+P525*(1+Assumptions!$L173)</f>
        <v>1437.5</v>
      </c>
      <c r="AC525" s="170">
        <f>+Q525*(1+Assumptions!$L173)</f>
        <v>1437.5</v>
      </c>
      <c r="AD525" s="170">
        <f>+R525*(1+Assumptions!$L173)</f>
        <v>1437.5</v>
      </c>
      <c r="AE525" s="170">
        <f>+S525*(1+Assumptions!$L173)</f>
        <v>1653.125</v>
      </c>
      <c r="AF525" s="170">
        <f>+T525*(1+Assumptions!$L173)</f>
        <v>1653.125</v>
      </c>
      <c r="AG525" s="170">
        <f>+U525*(1+Assumptions!$L173)</f>
        <v>1653.125</v>
      </c>
      <c r="AH525" s="170">
        <f>+V525*(1+Assumptions!$L173)</f>
        <v>1653.125</v>
      </c>
      <c r="AI525" s="170">
        <f>+W525*(1+Assumptions!$L173)</f>
        <v>1653.125</v>
      </c>
      <c r="AJ525" s="170">
        <f>+X525*(1+Assumptions!$L173)</f>
        <v>1653.125</v>
      </c>
      <c r="AK525" s="170">
        <f>+Y525*(1+Assumptions!$L173)</f>
        <v>1653.125</v>
      </c>
      <c r="AL525" s="170">
        <f>+Z525*(1+Assumptions!$L173)</f>
        <v>1653.125</v>
      </c>
      <c r="AM525" s="170">
        <f>+AA525*(1+Assumptions!$L173)</f>
        <v>1653.125</v>
      </c>
      <c r="AN525" s="170">
        <f>+AB525*(1+Assumptions!$L173)</f>
        <v>1653.125</v>
      </c>
      <c r="AO525" s="170">
        <f>+AC525*(1+Assumptions!$L173)</f>
        <v>1653.125</v>
      </c>
      <c r="AP525" s="170">
        <f>+AD525*(1+Assumptions!$L173)</f>
        <v>1653.125</v>
      </c>
      <c r="AQ525" s="170">
        <f>+AE525*(1+Assumptions!$L173)</f>
        <v>1901.09375</v>
      </c>
      <c r="AR525" s="170">
        <f>+AF525*(1+Assumptions!$L173)</f>
        <v>1901.09375</v>
      </c>
      <c r="AS525" s="170">
        <f>+AG525*(1+Assumptions!$L173)</f>
        <v>1901.09375</v>
      </c>
      <c r="AT525" s="170">
        <f>+AH525*(1+Assumptions!$L173)</f>
        <v>1901.09375</v>
      </c>
      <c r="AU525" s="170">
        <f>+AI525*(1+Assumptions!$L173)</f>
        <v>1901.09375</v>
      </c>
      <c r="AV525" s="170">
        <f>+AJ525*(1+Assumptions!$L173)</f>
        <v>1901.09375</v>
      </c>
      <c r="AW525" s="170">
        <f>+AK525*(1+Assumptions!$L173)</f>
        <v>1901.09375</v>
      </c>
      <c r="AX525" s="170">
        <f>+AL525*(1+Assumptions!$L173)</f>
        <v>1901.09375</v>
      </c>
      <c r="AY525" s="170">
        <f>+AM525*(1+Assumptions!$L173)</f>
        <v>1901.09375</v>
      </c>
      <c r="AZ525" s="170">
        <f>+AN525*(1+Assumptions!$L173)</f>
        <v>1901.09375</v>
      </c>
      <c r="BA525" s="170">
        <f>+AO525*(1+Assumptions!$L173)</f>
        <v>1901.09375</v>
      </c>
      <c r="BB525" s="170">
        <f>+AP525*(1+Assumptions!$L173)</f>
        <v>1901.09375</v>
      </c>
      <c r="BC525" s="170">
        <f>+AQ525*(1+Assumptions!$L173)</f>
        <v>2186.257813</v>
      </c>
      <c r="BD525" s="170">
        <f>+AR525*(1+Assumptions!$L173)</f>
        <v>2186.257813</v>
      </c>
      <c r="BE525" s="170">
        <f>+AS525*(1+Assumptions!$L173)</f>
        <v>2186.257813</v>
      </c>
      <c r="BF525" s="170">
        <f>+AT525*(1+Assumptions!$L173)</f>
        <v>2186.257813</v>
      </c>
      <c r="BG525" s="170">
        <f>+AU525*(1+Assumptions!$L173)</f>
        <v>2186.257813</v>
      </c>
      <c r="BH525" s="170">
        <f>+AV525*(1+Assumptions!$L173)</f>
        <v>2186.257813</v>
      </c>
      <c r="BI525" s="170">
        <f>+AW525*(1+Assumptions!$L173)</f>
        <v>2186.257813</v>
      </c>
      <c r="BJ525" s="170">
        <f>+AX525*(1+Assumptions!$L173)</f>
        <v>2186.257813</v>
      </c>
      <c r="BK525" s="170">
        <f>+AY525*(1+Assumptions!$L173)</f>
        <v>2186.257813</v>
      </c>
      <c r="BL525" s="170">
        <f>+AZ525*(1+Assumptions!$L173)</f>
        <v>2186.257813</v>
      </c>
      <c r="BM525" s="170">
        <f>+BA525*(1+Assumptions!$L173)</f>
        <v>2186.257813</v>
      </c>
      <c r="BN525" s="170">
        <f>+BB525*(1+Assumptions!$L173)</f>
        <v>2186.257813</v>
      </c>
    </row>
    <row r="526" ht="14.25" customHeight="1">
      <c r="D526" s="13" t="s">
        <v>90</v>
      </c>
      <c r="G526" s="170">
        <f>+Assumptions!$L154/12</f>
        <v>4166.666667</v>
      </c>
      <c r="H526" s="170">
        <f>+Assumptions!$L154/12</f>
        <v>4166.666667</v>
      </c>
      <c r="I526" s="170">
        <f>+Assumptions!$L154/12</f>
        <v>4166.666667</v>
      </c>
      <c r="J526" s="170">
        <f>+Assumptions!$L154/12</f>
        <v>4166.666667</v>
      </c>
      <c r="K526" s="170">
        <f>+Assumptions!$L154/12</f>
        <v>4166.666667</v>
      </c>
      <c r="L526" s="170">
        <f>+Assumptions!$L154/12</f>
        <v>4166.666667</v>
      </c>
      <c r="M526" s="170">
        <f>+Assumptions!$L154/12</f>
        <v>4166.666667</v>
      </c>
      <c r="N526" s="170">
        <f>+Assumptions!$L154/12</f>
        <v>4166.666667</v>
      </c>
      <c r="O526" s="170">
        <f>+Assumptions!$L154/12</f>
        <v>4166.666667</v>
      </c>
      <c r="P526" s="170">
        <f>+Assumptions!$L154/12</f>
        <v>4166.666667</v>
      </c>
      <c r="Q526" s="170">
        <f>+Assumptions!$L154/12</f>
        <v>4166.666667</v>
      </c>
      <c r="R526" s="170">
        <f>+Assumptions!$L154/12</f>
        <v>4166.666667</v>
      </c>
      <c r="S526" s="170">
        <f>+G526*(1+Assumptions!$L174)</f>
        <v>6250</v>
      </c>
      <c r="T526" s="170">
        <f>+H526*(1+Assumptions!$L174)</f>
        <v>6250</v>
      </c>
      <c r="U526" s="170">
        <f>+I526*(1+Assumptions!$L174)</f>
        <v>6250</v>
      </c>
      <c r="V526" s="170">
        <f>+J526*(1+Assumptions!$L174)</f>
        <v>6250</v>
      </c>
      <c r="W526" s="170">
        <f>+K526*(1+Assumptions!$L174)</f>
        <v>6250</v>
      </c>
      <c r="X526" s="170">
        <f>+L526*(1+Assumptions!$L174)</f>
        <v>6250</v>
      </c>
      <c r="Y526" s="170">
        <f>+M526*(1+Assumptions!$L174)</f>
        <v>6250</v>
      </c>
      <c r="Z526" s="170">
        <f>+N526*(1+Assumptions!$L174)</f>
        <v>6250</v>
      </c>
      <c r="AA526" s="170">
        <f>+O526*(1+Assumptions!$L174)</f>
        <v>6250</v>
      </c>
      <c r="AB526" s="170">
        <f>+P526*(1+Assumptions!$L174)</f>
        <v>6250</v>
      </c>
      <c r="AC526" s="170">
        <f>+Q526*(1+Assumptions!$L174)</f>
        <v>6250</v>
      </c>
      <c r="AD526" s="170">
        <f>+R526*(1+Assumptions!$L174)</f>
        <v>6250</v>
      </c>
      <c r="AE526" s="170">
        <f>+S526*(1+Assumptions!$L174)</f>
        <v>9375</v>
      </c>
      <c r="AF526" s="170">
        <f>+T526*(1+Assumptions!$L174)</f>
        <v>9375</v>
      </c>
      <c r="AG526" s="170">
        <f>+U526*(1+Assumptions!$L174)</f>
        <v>9375</v>
      </c>
      <c r="AH526" s="170">
        <f>+V526*(1+Assumptions!$L174)</f>
        <v>9375</v>
      </c>
      <c r="AI526" s="170">
        <f>+W526*(1+Assumptions!$L174)</f>
        <v>9375</v>
      </c>
      <c r="AJ526" s="170">
        <f>+X526*(1+Assumptions!$L174)</f>
        <v>9375</v>
      </c>
      <c r="AK526" s="170">
        <f>+Y526*(1+Assumptions!$L174)</f>
        <v>9375</v>
      </c>
      <c r="AL526" s="170">
        <f>+Z526*(1+Assumptions!$L174)</f>
        <v>9375</v>
      </c>
      <c r="AM526" s="170">
        <f>+AA526*(1+Assumptions!$L174)</f>
        <v>9375</v>
      </c>
      <c r="AN526" s="170">
        <f>+AB526*(1+Assumptions!$L174)</f>
        <v>9375</v>
      </c>
      <c r="AO526" s="170">
        <f>+AC526*(1+Assumptions!$L174)</f>
        <v>9375</v>
      </c>
      <c r="AP526" s="170">
        <f>+AD526*(1+Assumptions!$L174)</f>
        <v>9375</v>
      </c>
      <c r="AQ526" s="170">
        <f>+AE526*(1+Assumptions!$L174)</f>
        <v>14062.5</v>
      </c>
      <c r="AR526" s="170">
        <f>+AF526*(1+Assumptions!$L174)</f>
        <v>14062.5</v>
      </c>
      <c r="AS526" s="170">
        <f>+AG526*(1+Assumptions!$L174)</f>
        <v>14062.5</v>
      </c>
      <c r="AT526" s="170">
        <f>+AH526*(1+Assumptions!$L174)</f>
        <v>14062.5</v>
      </c>
      <c r="AU526" s="170">
        <f>+AI526*(1+Assumptions!$L174)</f>
        <v>14062.5</v>
      </c>
      <c r="AV526" s="170">
        <f>+AJ526*(1+Assumptions!$L174)</f>
        <v>14062.5</v>
      </c>
      <c r="AW526" s="170">
        <f>+AK526*(1+Assumptions!$L174)</f>
        <v>14062.5</v>
      </c>
      <c r="AX526" s="170">
        <f>+AL526*(1+Assumptions!$L174)</f>
        <v>14062.5</v>
      </c>
      <c r="AY526" s="170">
        <f>+AM526*(1+Assumptions!$L174)</f>
        <v>14062.5</v>
      </c>
      <c r="AZ526" s="170">
        <f>+AN526*(1+Assumptions!$L174)</f>
        <v>14062.5</v>
      </c>
      <c r="BA526" s="170">
        <f>+AO526*(1+Assumptions!$L174)</f>
        <v>14062.5</v>
      </c>
      <c r="BB526" s="170">
        <f>+AP526*(1+Assumptions!$L174)</f>
        <v>14062.5</v>
      </c>
      <c r="BC526" s="170">
        <f>+AQ526*(1+Assumptions!$L174)</f>
        <v>21093.75</v>
      </c>
      <c r="BD526" s="170">
        <f>+AR526*(1+Assumptions!$L174)</f>
        <v>21093.75</v>
      </c>
      <c r="BE526" s="170">
        <f>+AS526*(1+Assumptions!$L174)</f>
        <v>21093.75</v>
      </c>
      <c r="BF526" s="170">
        <f>+AT526*(1+Assumptions!$L174)</f>
        <v>21093.75</v>
      </c>
      <c r="BG526" s="170">
        <f>+AU526*(1+Assumptions!$L174)</f>
        <v>21093.75</v>
      </c>
      <c r="BH526" s="170">
        <f>+AV526*(1+Assumptions!$L174)</f>
        <v>21093.75</v>
      </c>
      <c r="BI526" s="170">
        <f>+AW526*(1+Assumptions!$L174)</f>
        <v>21093.75</v>
      </c>
      <c r="BJ526" s="170">
        <f>+AX526*(1+Assumptions!$L174)</f>
        <v>21093.75</v>
      </c>
      <c r="BK526" s="170">
        <f>+AY526*(1+Assumptions!$L174)</f>
        <v>21093.75</v>
      </c>
      <c r="BL526" s="170">
        <f>+AZ526*(1+Assumptions!$L174)</f>
        <v>21093.75</v>
      </c>
      <c r="BM526" s="170">
        <f>+BA526*(1+Assumptions!$L174)</f>
        <v>21093.75</v>
      </c>
      <c r="BN526" s="170">
        <f>+BB526*(1+Assumptions!$L174)</f>
        <v>21093.75</v>
      </c>
    </row>
    <row r="527" ht="14.25" customHeight="1">
      <c r="D527" s="13" t="s">
        <v>91</v>
      </c>
      <c r="G527" s="170">
        <f>+Assumptions!$L155/12</f>
        <v>1666.666667</v>
      </c>
      <c r="H527" s="170">
        <f>+Assumptions!$L155/12</f>
        <v>1666.666667</v>
      </c>
      <c r="I527" s="170">
        <f>+Assumptions!$L155/12</f>
        <v>1666.666667</v>
      </c>
      <c r="J527" s="170">
        <f>+Assumptions!$L155/12</f>
        <v>1666.666667</v>
      </c>
      <c r="K527" s="170">
        <f>+Assumptions!$L155/12</f>
        <v>1666.666667</v>
      </c>
      <c r="L527" s="170">
        <f>+Assumptions!$L155/12</f>
        <v>1666.666667</v>
      </c>
      <c r="M527" s="170">
        <f>+Assumptions!$L155/12</f>
        <v>1666.666667</v>
      </c>
      <c r="N527" s="170">
        <f>+Assumptions!$L155/12</f>
        <v>1666.666667</v>
      </c>
      <c r="O527" s="170">
        <f>+Assumptions!$L155/12</f>
        <v>1666.666667</v>
      </c>
      <c r="P527" s="170">
        <f>+Assumptions!$L155/12</f>
        <v>1666.666667</v>
      </c>
      <c r="Q527" s="170">
        <f>+Assumptions!$L155/12</f>
        <v>1666.666667</v>
      </c>
      <c r="R527" s="170">
        <f>+Assumptions!$L155/12</f>
        <v>1666.666667</v>
      </c>
      <c r="S527" s="170">
        <f>+G527*(1+Assumptions!$L175)</f>
        <v>1916.666667</v>
      </c>
      <c r="T527" s="170">
        <f>+H527*(1+Assumptions!$L175)</f>
        <v>1916.666667</v>
      </c>
      <c r="U527" s="170">
        <f>+I527*(1+Assumptions!$L175)</f>
        <v>1916.666667</v>
      </c>
      <c r="V527" s="170">
        <f>+J527*(1+Assumptions!$L175)</f>
        <v>1916.666667</v>
      </c>
      <c r="W527" s="170">
        <f>+K527*(1+Assumptions!$L175)</f>
        <v>1916.666667</v>
      </c>
      <c r="X527" s="170">
        <f>+L527*(1+Assumptions!$L175)</f>
        <v>1916.666667</v>
      </c>
      <c r="Y527" s="170">
        <f>+M527*(1+Assumptions!$L175)</f>
        <v>1916.666667</v>
      </c>
      <c r="Z527" s="170">
        <f>+N527*(1+Assumptions!$L175)</f>
        <v>1916.666667</v>
      </c>
      <c r="AA527" s="170">
        <f>+O527*(1+Assumptions!$L175)</f>
        <v>1916.666667</v>
      </c>
      <c r="AB527" s="170">
        <f>+P527*(1+Assumptions!$L175)</f>
        <v>1916.666667</v>
      </c>
      <c r="AC527" s="170">
        <f>+Q527*(1+Assumptions!$L175)</f>
        <v>1916.666667</v>
      </c>
      <c r="AD527" s="170">
        <f>+R527*(1+Assumptions!$L175)</f>
        <v>1916.666667</v>
      </c>
      <c r="AE527" s="170">
        <f>+S527*(1+Assumptions!$L175)</f>
        <v>2204.166667</v>
      </c>
      <c r="AF527" s="170">
        <f>+T527*(1+Assumptions!$L175)</f>
        <v>2204.166667</v>
      </c>
      <c r="AG527" s="170">
        <f>+U527*(1+Assumptions!$L175)</f>
        <v>2204.166667</v>
      </c>
      <c r="AH527" s="170">
        <f>+V527*(1+Assumptions!$L175)</f>
        <v>2204.166667</v>
      </c>
      <c r="AI527" s="170">
        <f>+W527*(1+Assumptions!$L175)</f>
        <v>2204.166667</v>
      </c>
      <c r="AJ527" s="170">
        <f>+X527*(1+Assumptions!$L175)</f>
        <v>2204.166667</v>
      </c>
      <c r="AK527" s="170">
        <f>+Y527*(1+Assumptions!$L175)</f>
        <v>2204.166667</v>
      </c>
      <c r="AL527" s="170">
        <f>+Z527*(1+Assumptions!$L175)</f>
        <v>2204.166667</v>
      </c>
      <c r="AM527" s="170">
        <f>+AA527*(1+Assumptions!$L175)</f>
        <v>2204.166667</v>
      </c>
      <c r="AN527" s="170">
        <f>+AB527*(1+Assumptions!$L175)</f>
        <v>2204.166667</v>
      </c>
      <c r="AO527" s="170">
        <f>+AC527*(1+Assumptions!$L175)</f>
        <v>2204.166667</v>
      </c>
      <c r="AP527" s="170">
        <f>+AD527*(1+Assumptions!$L175)</f>
        <v>2204.166667</v>
      </c>
      <c r="AQ527" s="170">
        <f>+AE527*(1+Assumptions!$L175)</f>
        <v>2534.791667</v>
      </c>
      <c r="AR527" s="170">
        <f>+AF527*(1+Assumptions!$L175)</f>
        <v>2534.791667</v>
      </c>
      <c r="AS527" s="170">
        <f>+AG527*(1+Assumptions!$L175)</f>
        <v>2534.791667</v>
      </c>
      <c r="AT527" s="170">
        <f>+AH527*(1+Assumptions!$L175)</f>
        <v>2534.791667</v>
      </c>
      <c r="AU527" s="170">
        <f>+AI527*(1+Assumptions!$L175)</f>
        <v>2534.791667</v>
      </c>
      <c r="AV527" s="170">
        <f>+AJ527*(1+Assumptions!$L175)</f>
        <v>2534.791667</v>
      </c>
      <c r="AW527" s="170">
        <f>+AK527*(1+Assumptions!$L175)</f>
        <v>2534.791667</v>
      </c>
      <c r="AX527" s="170">
        <f>+AL527*(1+Assumptions!$L175)</f>
        <v>2534.791667</v>
      </c>
      <c r="AY527" s="170">
        <f>+AM527*(1+Assumptions!$L175)</f>
        <v>2534.791667</v>
      </c>
      <c r="AZ527" s="170">
        <f>+AN527*(1+Assumptions!$L175)</f>
        <v>2534.791667</v>
      </c>
      <c r="BA527" s="170">
        <f>+AO527*(1+Assumptions!$L175)</f>
        <v>2534.791667</v>
      </c>
      <c r="BB527" s="170">
        <f>+AP527*(1+Assumptions!$L175)</f>
        <v>2534.791667</v>
      </c>
      <c r="BC527" s="170">
        <f>+AQ527*(1+Assumptions!$L175)</f>
        <v>2915.010417</v>
      </c>
      <c r="BD527" s="170">
        <f>+AR527*(1+Assumptions!$L175)</f>
        <v>2915.010417</v>
      </c>
      <c r="BE527" s="170">
        <f>+AS527*(1+Assumptions!$L175)</f>
        <v>2915.010417</v>
      </c>
      <c r="BF527" s="170">
        <f>+AT527*(1+Assumptions!$L175)</f>
        <v>2915.010417</v>
      </c>
      <c r="BG527" s="170">
        <f>+AU527*(1+Assumptions!$L175)</f>
        <v>2915.010417</v>
      </c>
      <c r="BH527" s="170">
        <f>+AV527*(1+Assumptions!$L175)</f>
        <v>2915.010417</v>
      </c>
      <c r="BI527" s="170">
        <f>+AW527*(1+Assumptions!$L175)</f>
        <v>2915.010417</v>
      </c>
      <c r="BJ527" s="170">
        <f>+AX527*(1+Assumptions!$L175)</f>
        <v>2915.010417</v>
      </c>
      <c r="BK527" s="170">
        <f>+AY527*(1+Assumptions!$L175)</f>
        <v>2915.010417</v>
      </c>
      <c r="BL527" s="170">
        <f>+AZ527*(1+Assumptions!$L175)</f>
        <v>2915.010417</v>
      </c>
      <c r="BM527" s="170">
        <f>+BA527*(1+Assumptions!$L175)</f>
        <v>2915.010417</v>
      </c>
      <c r="BN527" s="170">
        <f>+BB527*(1+Assumptions!$L175)</f>
        <v>2915.010417</v>
      </c>
    </row>
    <row r="528" ht="14.25" customHeight="1">
      <c r="D528" s="13" t="s">
        <v>361</v>
      </c>
      <c r="G528" s="170">
        <f>+G460*Assumptions!$I$159</f>
        <v>133.08</v>
      </c>
      <c r="H528" s="170">
        <f>+H460*Assumptions!$I$159</f>
        <v>383.6196</v>
      </c>
      <c r="I528" s="170">
        <f>+I460*Assumptions!$I$159</f>
        <v>636.3443375</v>
      </c>
      <c r="J528" s="170">
        <f>+J460*Assumptions!$I$159</f>
        <v>892.4720826</v>
      </c>
      <c r="K528" s="170">
        <f>+K460*Assumptions!$I$159</f>
        <v>1282.673464</v>
      </c>
      <c r="L528" s="170">
        <f>+L460*Assumptions!$I$159</f>
        <v>2423.43337</v>
      </c>
      <c r="M528" s="170">
        <f>+M460*Assumptions!$I$159</f>
        <v>2066.456709</v>
      </c>
      <c r="N528" s="170">
        <f>+N460*Assumptions!$I$159</f>
        <v>2592.922781</v>
      </c>
      <c r="O528" s="170">
        <f>+O460*Assumptions!$I$159</f>
        <v>3869.85007</v>
      </c>
      <c r="P528" s="170">
        <f>+P460*Assumptions!$I$159</f>
        <v>3649.505578</v>
      </c>
      <c r="Q528" s="170">
        <f>+Q460*Assumptions!$I$159</f>
        <v>5063.663081</v>
      </c>
      <c r="R528" s="170">
        <f>+R460*Assumptions!$I$159</f>
        <v>4979.972155</v>
      </c>
      <c r="S528" s="170">
        <f>+S460*Assumptions!$I$159</f>
        <v>7291.661718</v>
      </c>
      <c r="T528" s="170">
        <f>+T460*Assumptions!$I$159</f>
        <v>6601.295164</v>
      </c>
      <c r="U528" s="170">
        <f>+U460*Assumptions!$I$159</f>
        <v>9040.381456</v>
      </c>
      <c r="V528" s="170">
        <f>+V460*Assumptions!$I$159</f>
        <v>8477.036164</v>
      </c>
      <c r="W528" s="170">
        <f>+W460*Assumptions!$I$159</f>
        <v>11043.43815</v>
      </c>
      <c r="X528" s="170">
        <f>+X460*Assumptions!$I$159</f>
        <v>10608.09656</v>
      </c>
      <c r="Y528" s="170">
        <f>+Y460*Assumptions!$I$159</f>
        <v>13303.60144</v>
      </c>
      <c r="Z528" s="170">
        <f>+Z460*Assumptions!$I$159</f>
        <v>12998.89266</v>
      </c>
      <c r="AA528" s="170">
        <f>+AA460*Assumptions!$I$159</f>
        <v>15827.01261</v>
      </c>
      <c r="AB528" s="170">
        <f>+AB460*Assumptions!$I$159</f>
        <v>15657.37731</v>
      </c>
      <c r="AC528" s="170">
        <f>+AC460*Assumptions!$I$159</f>
        <v>18623.53145</v>
      </c>
      <c r="AD528" s="170">
        <f>+AD460*Assumptions!$I$159</f>
        <v>18595.4221</v>
      </c>
      <c r="AE528" s="170">
        <f>+AE460*Assumptions!$I$159</f>
        <v>24000.53607</v>
      </c>
      <c r="AF528" s="170">
        <f>+AF460*Assumptions!$I$159</f>
        <v>21893.76508</v>
      </c>
      <c r="AG528" s="170">
        <f>+AG460*Assumptions!$I$159</f>
        <v>27406.39418</v>
      </c>
      <c r="AH528" s="170">
        <f>+AH460*Assumptions!$I$159</f>
        <v>25407.21939</v>
      </c>
      <c r="AI528" s="170">
        <f>+AI460*Assumptions!$I$159</f>
        <v>31028.44557</v>
      </c>
      <c r="AJ528" s="170">
        <f>+AJ460*Assumptions!$I$159</f>
        <v>29139.06475</v>
      </c>
      <c r="AK528" s="170">
        <f>+AK460*Assumptions!$I$159</f>
        <v>34871.48272</v>
      </c>
      <c r="AL528" s="170">
        <f>+AL460*Assumptions!$I$159</f>
        <v>33094.8978</v>
      </c>
      <c r="AM528" s="170">
        <f>+AM460*Assumptions!$I$159</f>
        <v>38941.92784</v>
      </c>
      <c r="AN528" s="170">
        <f>+AN460*Assumptions!$I$159</f>
        <v>37281.98944</v>
      </c>
      <c r="AO528" s="170">
        <f>+AO460*Assumptions!$I$159</f>
        <v>43247.92535</v>
      </c>
      <c r="AP528" s="170">
        <f>+AP460*Assumptions!$I$159</f>
        <v>41709.38425</v>
      </c>
      <c r="AQ528" s="170">
        <f>+AQ460*Assumptions!$I$159</f>
        <v>55446.42884</v>
      </c>
      <c r="AR528" s="170">
        <f>+AR460*Assumptions!$I$159</f>
        <v>46672.36459</v>
      </c>
      <c r="AS528" s="170">
        <f>+AS460*Assumptions!$I$159</f>
        <v>60518.12869</v>
      </c>
      <c r="AT528" s="170">
        <f>+AT460*Assumptions!$I$159</f>
        <v>51853.26922</v>
      </c>
      <c r="AU528" s="170">
        <f>+AU460*Assumptions!$I$159</f>
        <v>65810.16309</v>
      </c>
      <c r="AV528" s="170">
        <f>+AV460*Assumptions!$I$159</f>
        <v>57258.50663</v>
      </c>
      <c r="AW528" s="170">
        <f>+AW460*Assumptions!$I$159</f>
        <v>71330.82886</v>
      </c>
      <c r="AX528" s="170">
        <f>+AX460*Assumptions!$I$159</f>
        <v>62896.98229</v>
      </c>
      <c r="AY528" s="170">
        <f>+AY460*Assumptions!$I$159</f>
        <v>77089.65642</v>
      </c>
      <c r="AZ528" s="170">
        <f>+AZ460*Assumptions!$I$159</f>
        <v>68778.86872</v>
      </c>
      <c r="BA528" s="170">
        <f>+BA460*Assumptions!$I$159</f>
        <v>83097.47844</v>
      </c>
      <c r="BB528" s="170">
        <f>+BB460*Assumptions!$I$159</f>
        <v>74915.67779</v>
      </c>
      <c r="BC528" s="170">
        <f>+BC460*Assumptions!$I$159</f>
        <v>108386.1457</v>
      </c>
      <c r="BD528" s="170">
        <f>+BD460*Assumptions!$I$159</f>
        <v>81842.90079</v>
      </c>
      <c r="BE528" s="170">
        <f>+BE460*Assumptions!$I$159</f>
        <v>115415.8789</v>
      </c>
      <c r="BF528" s="170">
        <f>+BF460*Assumptions!$I$159</f>
        <v>88974.90891</v>
      </c>
      <c r="BG528" s="170">
        <f>+BG460*Assumptions!$I$159</f>
        <v>122652.0643</v>
      </c>
      <c r="BH528" s="170">
        <f>+BH460*Assumptions!$I$159</f>
        <v>96317.26035</v>
      </c>
      <c r="BI528" s="170">
        <f>+BI460*Assumptions!$I$159</f>
        <v>130102.6584</v>
      </c>
      <c r="BJ528" s="170">
        <f>+BJ460*Assumptions!$I$159</f>
        <v>103878.2638</v>
      </c>
      <c r="BK528" s="170">
        <f>+BK460*Assumptions!$I$159</f>
        <v>137776.3299</v>
      </c>
      <c r="BL528" s="170">
        <f>+BL460*Assumptions!$I$159</f>
        <v>111666.9561</v>
      </c>
      <c r="BM528" s="170">
        <f>+BM460*Assumptions!$I$159</f>
        <v>145682.4921</v>
      </c>
      <c r="BN528" s="170">
        <f>+BN460*Assumptions!$I$159</f>
        <v>119693.1359</v>
      </c>
    </row>
    <row r="529" ht="14.25" customHeight="1">
      <c r="D529" s="13" t="s">
        <v>93</v>
      </c>
      <c r="G529" s="171">
        <f>+Assumptions!$L157/12</f>
        <v>4166.666667</v>
      </c>
      <c r="H529" s="171">
        <f>+Assumptions!$L157/12</f>
        <v>4166.666667</v>
      </c>
      <c r="I529" s="171">
        <f>+Assumptions!$L157/12</f>
        <v>4166.666667</v>
      </c>
      <c r="J529" s="171">
        <f>+Assumptions!$L157/12</f>
        <v>4166.666667</v>
      </c>
      <c r="K529" s="171">
        <f>+Assumptions!$L157/12</f>
        <v>4166.666667</v>
      </c>
      <c r="L529" s="171">
        <f>+Assumptions!$L157/12</f>
        <v>4166.666667</v>
      </c>
      <c r="M529" s="171">
        <f>+Assumptions!$L157/12</f>
        <v>4166.666667</v>
      </c>
      <c r="N529" s="171">
        <f>+Assumptions!$L157/12</f>
        <v>4166.666667</v>
      </c>
      <c r="O529" s="171">
        <f>+Assumptions!$L157/12</f>
        <v>4166.666667</v>
      </c>
      <c r="P529" s="171">
        <f>+Assumptions!$L157/12</f>
        <v>4166.666667</v>
      </c>
      <c r="Q529" s="171">
        <f>+Assumptions!$L157/12</f>
        <v>4166.666667</v>
      </c>
      <c r="R529" s="171">
        <f>+Assumptions!$L157/12</f>
        <v>4166.666667</v>
      </c>
      <c r="S529" s="171">
        <f>+G529*(1+Assumptions!$L177)</f>
        <v>6250</v>
      </c>
      <c r="T529" s="171">
        <f>+H529*(1+Assumptions!$L177)</f>
        <v>6250</v>
      </c>
      <c r="U529" s="171">
        <f>+I529*(1+Assumptions!$L177)</f>
        <v>6250</v>
      </c>
      <c r="V529" s="171">
        <f>+J529*(1+Assumptions!$L177)</f>
        <v>6250</v>
      </c>
      <c r="W529" s="171">
        <f>+K529*(1+Assumptions!$L177)</f>
        <v>6250</v>
      </c>
      <c r="X529" s="171">
        <f>+L529*(1+Assumptions!$L177)</f>
        <v>6250</v>
      </c>
      <c r="Y529" s="171">
        <f>+M529*(1+Assumptions!$L177)</f>
        <v>6250</v>
      </c>
      <c r="Z529" s="171">
        <f>+N529*(1+Assumptions!$L177)</f>
        <v>6250</v>
      </c>
      <c r="AA529" s="171">
        <f>+O529*(1+Assumptions!$L177)</f>
        <v>6250</v>
      </c>
      <c r="AB529" s="171">
        <f>+P529*(1+Assumptions!$L177)</f>
        <v>6250</v>
      </c>
      <c r="AC529" s="171">
        <f>+Q529*(1+Assumptions!$L177)</f>
        <v>6250</v>
      </c>
      <c r="AD529" s="171">
        <f>+R529*(1+Assumptions!$L177)</f>
        <v>6250</v>
      </c>
      <c r="AE529" s="171">
        <f>+S529*(1+Assumptions!$L177)</f>
        <v>9375</v>
      </c>
      <c r="AF529" s="171">
        <f>+T529*(1+Assumptions!$L177)</f>
        <v>9375</v>
      </c>
      <c r="AG529" s="171">
        <f>+U529*(1+Assumptions!$L177)</f>
        <v>9375</v>
      </c>
      <c r="AH529" s="171">
        <f>+V529*(1+Assumptions!$L177)</f>
        <v>9375</v>
      </c>
      <c r="AI529" s="171">
        <f>+W529*(1+Assumptions!$L177)</f>
        <v>9375</v>
      </c>
      <c r="AJ529" s="171">
        <f>+X529*(1+Assumptions!$L177)</f>
        <v>9375</v>
      </c>
      <c r="AK529" s="171">
        <f>+Y529*(1+Assumptions!$L177)</f>
        <v>9375</v>
      </c>
      <c r="AL529" s="171">
        <f>+Z529*(1+Assumptions!$L177)</f>
        <v>9375</v>
      </c>
      <c r="AM529" s="171">
        <f>+AA529*(1+Assumptions!$L177)</f>
        <v>9375</v>
      </c>
      <c r="AN529" s="171">
        <f>+AB529*(1+Assumptions!$L177)</f>
        <v>9375</v>
      </c>
      <c r="AO529" s="171">
        <f>+AC529*(1+Assumptions!$L177)</f>
        <v>9375</v>
      </c>
      <c r="AP529" s="171">
        <f>+AD529*(1+Assumptions!$L177)</f>
        <v>9375</v>
      </c>
      <c r="AQ529" s="171">
        <f>+AE529*(1+Assumptions!$L177)</f>
        <v>14062.5</v>
      </c>
      <c r="AR529" s="171">
        <f>+AF529*(1+Assumptions!$L177)</f>
        <v>14062.5</v>
      </c>
      <c r="AS529" s="171">
        <f>+AG529*(1+Assumptions!$L177)</f>
        <v>14062.5</v>
      </c>
      <c r="AT529" s="171">
        <f>+AH529*(1+Assumptions!$L177)</f>
        <v>14062.5</v>
      </c>
      <c r="AU529" s="171">
        <f>+AI529*(1+Assumptions!$L177)</f>
        <v>14062.5</v>
      </c>
      <c r="AV529" s="171">
        <f>+AJ529*(1+Assumptions!$L177)</f>
        <v>14062.5</v>
      </c>
      <c r="AW529" s="171">
        <f>+AK529*(1+Assumptions!$L177)</f>
        <v>14062.5</v>
      </c>
      <c r="AX529" s="171">
        <f>+AL529*(1+Assumptions!$L177)</f>
        <v>14062.5</v>
      </c>
      <c r="AY529" s="171">
        <f>+AM529*(1+Assumptions!$L177)</f>
        <v>14062.5</v>
      </c>
      <c r="AZ529" s="171">
        <f>+AN529*(1+Assumptions!$L177)</f>
        <v>14062.5</v>
      </c>
      <c r="BA529" s="171">
        <f>+AO529*(1+Assumptions!$L177)</f>
        <v>14062.5</v>
      </c>
      <c r="BB529" s="171">
        <f>+AP529*(1+Assumptions!$L177)</f>
        <v>14062.5</v>
      </c>
      <c r="BC529" s="171">
        <f>+AQ529*(1+Assumptions!$L177)</f>
        <v>21093.75</v>
      </c>
      <c r="BD529" s="171">
        <f>+AR529*(1+Assumptions!$L177)</f>
        <v>21093.75</v>
      </c>
      <c r="BE529" s="171">
        <f>+AS529*(1+Assumptions!$L177)</f>
        <v>21093.75</v>
      </c>
      <c r="BF529" s="171">
        <f>+AT529*(1+Assumptions!$L177)</f>
        <v>21093.75</v>
      </c>
      <c r="BG529" s="171">
        <f>+AU529*(1+Assumptions!$L177)</f>
        <v>21093.75</v>
      </c>
      <c r="BH529" s="171">
        <f>+AV529*(1+Assumptions!$L177)</f>
        <v>21093.75</v>
      </c>
      <c r="BI529" s="171">
        <f>+AW529*(1+Assumptions!$L177)</f>
        <v>21093.75</v>
      </c>
      <c r="BJ529" s="171">
        <f>+AX529*(1+Assumptions!$L177)</f>
        <v>21093.75</v>
      </c>
      <c r="BK529" s="171">
        <f>+AY529*(1+Assumptions!$L177)</f>
        <v>21093.75</v>
      </c>
      <c r="BL529" s="171">
        <f>+AZ529*(1+Assumptions!$L177)</f>
        <v>21093.75</v>
      </c>
      <c r="BM529" s="171">
        <f>+BA529*(1+Assumptions!$L177)</f>
        <v>21093.75</v>
      </c>
      <c r="BN529" s="171">
        <f>+BB529*(1+Assumptions!$L177)</f>
        <v>21093.75</v>
      </c>
    </row>
    <row r="530" ht="14.25" customHeight="1">
      <c r="A530" s="11"/>
      <c r="B530" s="11"/>
      <c r="C530" s="11" t="s">
        <v>362</v>
      </c>
      <c r="D530" s="11"/>
      <c r="E530" s="11"/>
      <c r="F530" s="11"/>
      <c r="G530" s="36">
        <f t="shared" ref="G530:BN530" si="416">SUM(G515:G529)</f>
        <v>65674.74667</v>
      </c>
      <c r="H530" s="36">
        <f t="shared" si="416"/>
        <v>61425.28627</v>
      </c>
      <c r="I530" s="36">
        <f t="shared" si="416"/>
        <v>63386.34434</v>
      </c>
      <c r="J530" s="36">
        <f t="shared" si="416"/>
        <v>65559.13875</v>
      </c>
      <c r="K530" s="36">
        <f t="shared" si="416"/>
        <v>62949.34013</v>
      </c>
      <c r="L530" s="36">
        <f t="shared" si="416"/>
        <v>65798.43337</v>
      </c>
      <c r="M530" s="36">
        <f t="shared" si="416"/>
        <v>67358.12338</v>
      </c>
      <c r="N530" s="36">
        <f t="shared" si="416"/>
        <v>64884.58945</v>
      </c>
      <c r="O530" s="36">
        <f t="shared" si="416"/>
        <v>69578.1834</v>
      </c>
      <c r="P530" s="36">
        <f t="shared" si="416"/>
        <v>68066.17224</v>
      </c>
      <c r="Q530" s="36">
        <f t="shared" si="416"/>
        <v>67980.32975</v>
      </c>
      <c r="R530" s="36">
        <f t="shared" si="416"/>
        <v>71313.30549</v>
      </c>
      <c r="S530" s="36">
        <f t="shared" si="416"/>
        <v>110145.8284</v>
      </c>
      <c r="T530" s="36">
        <f t="shared" si="416"/>
        <v>109663.7952</v>
      </c>
      <c r="U530" s="36">
        <f t="shared" si="416"/>
        <v>112311.2148</v>
      </c>
      <c r="V530" s="36">
        <f t="shared" si="416"/>
        <v>111956.2028</v>
      </c>
      <c r="W530" s="36">
        <f t="shared" si="416"/>
        <v>113022.6048</v>
      </c>
      <c r="X530" s="36">
        <f t="shared" si="416"/>
        <v>117712.2632</v>
      </c>
      <c r="Y530" s="36">
        <f t="shared" si="416"/>
        <v>117616.1014</v>
      </c>
      <c r="Z530" s="36">
        <f t="shared" si="416"/>
        <v>120936.3927</v>
      </c>
      <c r="AA530" s="36">
        <f t="shared" si="416"/>
        <v>119264.5126</v>
      </c>
      <c r="AB530" s="36">
        <f t="shared" si="416"/>
        <v>124219.8773</v>
      </c>
      <c r="AC530" s="36">
        <f t="shared" si="416"/>
        <v>122686.0314</v>
      </c>
      <c r="AD530" s="36">
        <f t="shared" si="416"/>
        <v>126074.5888</v>
      </c>
      <c r="AE530" s="36">
        <f t="shared" si="416"/>
        <v>194172.4111</v>
      </c>
      <c r="AF530" s="36">
        <f t="shared" si="416"/>
        <v>193982.3067</v>
      </c>
      <c r="AG530" s="36">
        <f t="shared" si="416"/>
        <v>196494.9358</v>
      </c>
      <c r="AH530" s="36">
        <f t="shared" si="416"/>
        <v>197912.4277</v>
      </c>
      <c r="AI530" s="36">
        <f t="shared" si="416"/>
        <v>200533.6539</v>
      </c>
      <c r="AJ530" s="36">
        <f t="shared" si="416"/>
        <v>205477.6064</v>
      </c>
      <c r="AK530" s="36">
        <f t="shared" si="416"/>
        <v>205210.0244</v>
      </c>
      <c r="AL530" s="36">
        <f t="shared" si="416"/>
        <v>208558.4395</v>
      </c>
      <c r="AM530" s="36">
        <f t="shared" si="416"/>
        <v>211613.8028</v>
      </c>
      <c r="AN530" s="36">
        <f t="shared" si="416"/>
        <v>210162.1978</v>
      </c>
      <c r="AO530" s="36">
        <f t="shared" si="416"/>
        <v>216336.467</v>
      </c>
      <c r="AP530" s="36">
        <f t="shared" si="416"/>
        <v>218422.9259</v>
      </c>
      <c r="AQ530" s="36">
        <f t="shared" si="416"/>
        <v>340052.4184</v>
      </c>
      <c r="AR530" s="36">
        <f t="shared" si="416"/>
        <v>329986.6875</v>
      </c>
      <c r="AS530" s="36">
        <f t="shared" si="416"/>
        <v>342332.4516</v>
      </c>
      <c r="AT530" s="36">
        <f t="shared" si="416"/>
        <v>335375.9255</v>
      </c>
      <c r="AU530" s="36">
        <f t="shared" si="416"/>
        <v>349541.1527</v>
      </c>
      <c r="AV530" s="36">
        <f t="shared" si="416"/>
        <v>344614.4962</v>
      </c>
      <c r="AW530" s="36">
        <f t="shared" si="416"/>
        <v>354186.8184</v>
      </c>
      <c r="AX530" s="36">
        <f t="shared" si="416"/>
        <v>347461.3052</v>
      </c>
      <c r="AY530" s="36">
        <f t="shared" si="416"/>
        <v>361862.3127</v>
      </c>
      <c r="AZ530" s="36">
        <f t="shared" si="416"/>
        <v>353759.8583</v>
      </c>
      <c r="BA530" s="36">
        <f t="shared" si="416"/>
        <v>366578.468</v>
      </c>
      <c r="BB530" s="36">
        <f t="shared" si="416"/>
        <v>361813.334</v>
      </c>
      <c r="BC530" s="36">
        <f t="shared" si="416"/>
        <v>580548.9712</v>
      </c>
      <c r="BD530" s="36">
        <f t="shared" si="416"/>
        <v>554214.0596</v>
      </c>
      <c r="BE530" s="36">
        <f t="shared" si="416"/>
        <v>587995.371</v>
      </c>
      <c r="BF530" s="36">
        <f t="shared" si="416"/>
        <v>563471.0678</v>
      </c>
      <c r="BG530" s="36">
        <f t="shared" si="416"/>
        <v>594148.2232</v>
      </c>
      <c r="BH530" s="36">
        <f t="shared" si="416"/>
        <v>571230.0859</v>
      </c>
      <c r="BI530" s="36">
        <f t="shared" si="416"/>
        <v>602015.4839</v>
      </c>
      <c r="BJ530" s="36">
        <f t="shared" si="416"/>
        <v>577499.4226</v>
      </c>
      <c r="BK530" s="36">
        <f t="shared" si="416"/>
        <v>611605.8221</v>
      </c>
      <c r="BL530" s="36">
        <f t="shared" si="416"/>
        <v>585704.7816</v>
      </c>
      <c r="BM530" s="36">
        <f t="shared" si="416"/>
        <v>618220.3177</v>
      </c>
      <c r="BN530" s="36">
        <f t="shared" si="416"/>
        <v>595647.6281</v>
      </c>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c r="CM530" s="11"/>
      <c r="CN530" s="11"/>
      <c r="CO530" s="11"/>
      <c r="CP530" s="11"/>
      <c r="CQ530" s="11"/>
      <c r="CR530" s="11"/>
      <c r="CS530" s="11"/>
      <c r="CT530" s="11"/>
      <c r="CU530" s="11"/>
      <c r="CV530" s="11"/>
      <c r="CW530" s="11"/>
      <c r="CX530" s="11"/>
      <c r="CY530" s="11"/>
      <c r="CZ530" s="11"/>
      <c r="DA530" s="11"/>
      <c r="DB530" s="11"/>
      <c r="DC530" s="11"/>
      <c r="DD530" s="11"/>
      <c r="DE530" s="11"/>
      <c r="DF530" s="11"/>
      <c r="DG530" s="11"/>
      <c r="DH530" s="11"/>
      <c r="DI530" s="11"/>
      <c r="DJ530" s="11"/>
      <c r="DK530" s="11"/>
      <c r="DL530" s="11"/>
      <c r="DM530" s="11"/>
      <c r="DN530" s="11"/>
      <c r="DO530" s="11"/>
      <c r="DP530" s="11"/>
      <c r="DQ530" s="11"/>
      <c r="DR530" s="11"/>
      <c r="DS530" s="11"/>
      <c r="DT530" s="11"/>
      <c r="DU530" s="11"/>
      <c r="DV530" s="11"/>
      <c r="DW530" s="11"/>
      <c r="DX530" s="11"/>
      <c r="DY530" s="11"/>
      <c r="DZ530" s="11"/>
      <c r="EA530" s="11"/>
      <c r="EB530" s="11"/>
      <c r="EC530" s="11"/>
      <c r="ED530" s="11"/>
      <c r="EE530" s="11"/>
      <c r="EF530" s="11"/>
      <c r="EG530" s="11"/>
      <c r="EH530" s="11"/>
      <c r="EI530" s="11"/>
      <c r="EJ530" s="11"/>
      <c r="EK530" s="11"/>
      <c r="EL530" s="11"/>
      <c r="EM530" s="11"/>
      <c r="EN530" s="11"/>
      <c r="EO530" s="11"/>
      <c r="EP530" s="11"/>
      <c r="EQ530" s="11"/>
      <c r="ER530" s="11"/>
      <c r="ES530" s="11"/>
      <c r="ET530" s="11"/>
      <c r="EU530" s="11"/>
      <c r="EV530" s="11"/>
      <c r="EW530" s="11"/>
      <c r="EX530" s="11"/>
      <c r="EY530" s="11"/>
      <c r="EZ530" s="11"/>
      <c r="FA530" s="11"/>
      <c r="FB530" s="11"/>
      <c r="FC530" s="11"/>
      <c r="FD530" s="11"/>
      <c r="FE530" s="11"/>
      <c r="FF530" s="11"/>
    </row>
    <row r="531" ht="14.25" customHeight="1"/>
    <row r="532" ht="14.25" customHeight="1">
      <c r="C532" s="13" t="s">
        <v>134</v>
      </c>
    </row>
    <row r="533" ht="14.25" customHeight="1">
      <c r="D533" s="13" t="s">
        <v>363</v>
      </c>
      <c r="G533" s="43">
        <f t="shared" ref="G533:BN533" si="417">+G447+G222</f>
        <v>1</v>
      </c>
      <c r="H533" s="43">
        <f t="shared" si="417"/>
        <v>3.558333333</v>
      </c>
      <c r="I533" s="43">
        <f t="shared" si="417"/>
        <v>6.120069444</v>
      </c>
      <c r="J533" s="43">
        <f t="shared" si="417"/>
        <v>8.696066551</v>
      </c>
      <c r="K533" s="43">
        <f t="shared" si="417"/>
        <v>12.79783044</v>
      </c>
      <c r="L533" s="43">
        <f t="shared" si="417"/>
        <v>16.87509751</v>
      </c>
      <c r="M533" s="43">
        <f t="shared" si="417"/>
        <v>20.94352945</v>
      </c>
      <c r="N533" s="43">
        <f t="shared" si="417"/>
        <v>26.51959949</v>
      </c>
      <c r="O533" s="43">
        <f t="shared" si="417"/>
        <v>32.05820498</v>
      </c>
      <c r="P533" s="43">
        <f t="shared" si="417"/>
        <v>37.58039413</v>
      </c>
      <c r="Q533" s="43">
        <f t="shared" si="417"/>
        <v>44.60828684</v>
      </c>
      <c r="R533" s="43">
        <f t="shared" si="417"/>
        <v>51.60272493</v>
      </c>
      <c r="S533" s="43">
        <f t="shared" si="417"/>
        <v>60.23365861</v>
      </c>
      <c r="T533" s="43">
        <f t="shared" si="417"/>
        <v>68.78621514</v>
      </c>
      <c r="U533" s="43">
        <f t="shared" si="417"/>
        <v>78.7829563</v>
      </c>
      <c r="V533" s="43">
        <f t="shared" si="417"/>
        <v>88.69091761</v>
      </c>
      <c r="W533" s="43">
        <f t="shared" si="417"/>
        <v>100.0363161</v>
      </c>
      <c r="X533" s="43">
        <f t="shared" si="417"/>
        <v>111.2899669</v>
      </c>
      <c r="Y533" s="43">
        <f t="shared" si="417"/>
        <v>123.9820067</v>
      </c>
      <c r="Z533" s="43">
        <f t="shared" si="417"/>
        <v>136.5873281</v>
      </c>
      <c r="AA533" s="43">
        <f t="shared" si="417"/>
        <v>150.6403217</v>
      </c>
      <c r="AB533" s="43">
        <f t="shared" si="417"/>
        <v>164.6203295</v>
      </c>
      <c r="AC533" s="43">
        <f t="shared" si="417"/>
        <v>180.0664086</v>
      </c>
      <c r="AD533" s="43">
        <f t="shared" si="417"/>
        <v>195.4628071</v>
      </c>
      <c r="AE533" s="43">
        <f t="shared" si="417"/>
        <v>212.9165534</v>
      </c>
      <c r="AF533" s="43">
        <f t="shared" si="417"/>
        <v>230.1619667</v>
      </c>
      <c r="AG533" s="43">
        <f t="shared" si="417"/>
        <v>248.7246646</v>
      </c>
      <c r="AH533" s="43">
        <f t="shared" si="417"/>
        <v>267.080344</v>
      </c>
      <c r="AI533" s="43">
        <f t="shared" si="417"/>
        <v>286.7564925</v>
      </c>
      <c r="AJ533" s="43">
        <f t="shared" si="417"/>
        <v>306.2307108</v>
      </c>
      <c r="AK533" s="43">
        <f t="shared" si="417"/>
        <v>327.0324268</v>
      </c>
      <c r="AL533" s="43">
        <f t="shared" si="417"/>
        <v>347.6412226</v>
      </c>
      <c r="AM533" s="43">
        <f t="shared" si="417"/>
        <v>369.5885524</v>
      </c>
      <c r="AN533" s="43">
        <f t="shared" si="417"/>
        <v>391.3560731</v>
      </c>
      <c r="AO533" s="43">
        <f t="shared" si="417"/>
        <v>414.4773667</v>
      </c>
      <c r="AP533" s="43">
        <f t="shared" si="417"/>
        <v>437.4362753</v>
      </c>
      <c r="AQ533" s="43">
        <f t="shared" si="417"/>
        <v>463.3980835</v>
      </c>
      <c r="AR533" s="43">
        <f t="shared" si="417"/>
        <v>489.131487</v>
      </c>
      <c r="AS533" s="43">
        <f t="shared" si="417"/>
        <v>516.1643002</v>
      </c>
      <c r="AT533" s="43">
        <f t="shared" si="417"/>
        <v>542.9806222</v>
      </c>
      <c r="AU533" s="43">
        <f t="shared" si="417"/>
        <v>571.1096461</v>
      </c>
      <c r="AV533" s="43">
        <f t="shared" si="417"/>
        <v>599.0368785</v>
      </c>
      <c r="AW533" s="43">
        <f t="shared" si="417"/>
        <v>628.2929504</v>
      </c>
      <c r="AX533" s="43">
        <f t="shared" si="417"/>
        <v>657.3648395</v>
      </c>
      <c r="AY533" s="43">
        <f t="shared" si="417"/>
        <v>687.7846825</v>
      </c>
      <c r="AZ533" s="43">
        <f t="shared" si="417"/>
        <v>718.0409995</v>
      </c>
      <c r="BA533" s="43">
        <f t="shared" si="417"/>
        <v>749.6675086</v>
      </c>
      <c r="BB533" s="43">
        <f t="shared" si="417"/>
        <v>781.1543528</v>
      </c>
      <c r="BC533" s="43">
        <f t="shared" si="417"/>
        <v>816.9854465</v>
      </c>
      <c r="BD533" s="43">
        <f t="shared" si="417"/>
        <v>852.5465615</v>
      </c>
      <c r="BE533" s="43">
        <f t="shared" si="417"/>
        <v>889.3632211</v>
      </c>
      <c r="BF533" s="43">
        <f t="shared" si="417"/>
        <v>925.9233739</v>
      </c>
      <c r="BG533" s="43">
        <f t="shared" si="417"/>
        <v>963.7533499</v>
      </c>
      <c r="BH533" s="43">
        <f t="shared" si="417"/>
        <v>1001.341918</v>
      </c>
      <c r="BI533" s="43">
        <f t="shared" si="417"/>
        <v>1040.216245</v>
      </c>
      <c r="BJ533" s="43">
        <f t="shared" si="417"/>
        <v>1078.865949</v>
      </c>
      <c r="BK533" s="43">
        <f t="shared" si="417"/>
        <v>1118.819064</v>
      </c>
      <c r="BL533" s="43">
        <f t="shared" si="417"/>
        <v>1158.566094</v>
      </c>
      <c r="BM533" s="43">
        <f t="shared" si="417"/>
        <v>1199.635974</v>
      </c>
      <c r="BN533" s="43">
        <f t="shared" si="417"/>
        <v>1240.520127</v>
      </c>
    </row>
    <row r="534" ht="14.25" customHeight="1">
      <c r="D534" s="13" t="s">
        <v>95</v>
      </c>
      <c r="G534" s="174">
        <f>+Assumptions!$I$160*G536</f>
        <v>75000</v>
      </c>
      <c r="H534" s="174">
        <f>+Assumptions!$I$160*H536</f>
        <v>75000</v>
      </c>
      <c r="I534" s="174">
        <f>+Assumptions!$I$160*I536</f>
        <v>75000</v>
      </c>
      <c r="J534" s="174">
        <f>+Assumptions!$I$160*J536</f>
        <v>75000</v>
      </c>
      <c r="K534" s="174">
        <f>+Assumptions!$I$160*K536</f>
        <v>75000</v>
      </c>
      <c r="L534" s="174">
        <f>+Assumptions!$I$160*L536</f>
        <v>75000</v>
      </c>
      <c r="M534" s="174">
        <f>+Assumptions!$I$160*M536</f>
        <v>75000</v>
      </c>
      <c r="N534" s="174">
        <f>+Assumptions!$I$160*N536</f>
        <v>75000</v>
      </c>
      <c r="O534" s="174">
        <f>+Assumptions!$I$160*O536</f>
        <v>75000</v>
      </c>
      <c r="P534" s="174">
        <f>+Assumptions!$I$160*P536</f>
        <v>75000</v>
      </c>
      <c r="Q534" s="174">
        <f>+Assumptions!$I$160*Q536</f>
        <v>75000</v>
      </c>
      <c r="R534" s="174">
        <f>+Assumptions!$I$160*R536</f>
        <v>75000</v>
      </c>
      <c r="S534" s="174">
        <f>+Assumptions!$I$160*S536</f>
        <v>78750</v>
      </c>
      <c r="T534" s="174">
        <f>+Assumptions!$I$160*T536</f>
        <v>78750</v>
      </c>
      <c r="U534" s="174">
        <f>+Assumptions!$I$160*U536</f>
        <v>78750</v>
      </c>
      <c r="V534" s="174">
        <f>+Assumptions!$I$160*V536</f>
        <v>78750</v>
      </c>
      <c r="W534" s="174">
        <f>+Assumptions!$I$160*W536</f>
        <v>78750</v>
      </c>
      <c r="X534" s="174">
        <f>+Assumptions!$I$160*X536</f>
        <v>78750</v>
      </c>
      <c r="Y534" s="174">
        <f>+Assumptions!$I$160*Y536</f>
        <v>78750</v>
      </c>
      <c r="Z534" s="174">
        <f>+Assumptions!$I$160*Z536</f>
        <v>78750</v>
      </c>
      <c r="AA534" s="174">
        <f>+Assumptions!$I$160*AA536</f>
        <v>78750</v>
      </c>
      <c r="AB534" s="174">
        <f>+Assumptions!$I$160*AB536</f>
        <v>78750</v>
      </c>
      <c r="AC534" s="174">
        <f>+Assumptions!$I$160*AC536</f>
        <v>78750</v>
      </c>
      <c r="AD534" s="174">
        <f>+Assumptions!$I$160*AD536</f>
        <v>78750</v>
      </c>
      <c r="AE534" s="174">
        <f>+Assumptions!$I$160*AE536</f>
        <v>82500</v>
      </c>
      <c r="AF534" s="174">
        <f>+Assumptions!$I$160*AF536</f>
        <v>82500</v>
      </c>
      <c r="AG534" s="174">
        <f>+Assumptions!$I$160*AG536</f>
        <v>82500</v>
      </c>
      <c r="AH534" s="174">
        <f>+Assumptions!$I$160*AH536</f>
        <v>82500</v>
      </c>
      <c r="AI534" s="174">
        <f>+Assumptions!$I$160*AI536</f>
        <v>82500</v>
      </c>
      <c r="AJ534" s="174">
        <f>+Assumptions!$I$160*AJ536</f>
        <v>82500</v>
      </c>
      <c r="AK534" s="174">
        <f>+Assumptions!$I$160*AK536</f>
        <v>82500</v>
      </c>
      <c r="AL534" s="174">
        <f>+Assumptions!$I$160*AL536</f>
        <v>82500</v>
      </c>
      <c r="AM534" s="174">
        <f>+Assumptions!$I$160*AM536</f>
        <v>82500</v>
      </c>
      <c r="AN534" s="174">
        <f>+Assumptions!$I$160*AN536</f>
        <v>82500</v>
      </c>
      <c r="AO534" s="174">
        <f>+Assumptions!$I$160*AO536</f>
        <v>82500</v>
      </c>
      <c r="AP534" s="174">
        <f>+Assumptions!$I$160*AP536</f>
        <v>82500</v>
      </c>
      <c r="AQ534" s="174">
        <f>+Assumptions!$I$160*AQ536</f>
        <v>86250</v>
      </c>
      <c r="AR534" s="174">
        <f>+Assumptions!$I$160*AR536</f>
        <v>86250</v>
      </c>
      <c r="AS534" s="174">
        <f>+Assumptions!$I$160*AS536</f>
        <v>86250</v>
      </c>
      <c r="AT534" s="174">
        <f>+Assumptions!$I$160*AT536</f>
        <v>86250</v>
      </c>
      <c r="AU534" s="174">
        <f>+Assumptions!$I$160*AU536</f>
        <v>86250</v>
      </c>
      <c r="AV534" s="174">
        <f>+Assumptions!$I$160*AV536</f>
        <v>86250</v>
      </c>
      <c r="AW534" s="174">
        <f>+Assumptions!$I$160*AW536</f>
        <v>86250</v>
      </c>
      <c r="AX534" s="174">
        <f>+Assumptions!$I$160*AX536</f>
        <v>86250</v>
      </c>
      <c r="AY534" s="174">
        <f>+Assumptions!$I$160*AY536</f>
        <v>86250</v>
      </c>
      <c r="AZ534" s="174">
        <f>+Assumptions!$I$160*AZ536</f>
        <v>86250</v>
      </c>
      <c r="BA534" s="174">
        <f>+Assumptions!$I$160*BA536</f>
        <v>86250</v>
      </c>
      <c r="BB534" s="174">
        <f>+Assumptions!$I$160*BB536</f>
        <v>86250</v>
      </c>
      <c r="BC534" s="174">
        <f>+Assumptions!$I$160*BC536</f>
        <v>90000</v>
      </c>
      <c r="BD534" s="174">
        <f>+Assumptions!$I$160*BD536</f>
        <v>90000</v>
      </c>
      <c r="BE534" s="174">
        <f>+Assumptions!$I$160*BE536</f>
        <v>90000</v>
      </c>
      <c r="BF534" s="174">
        <f>+Assumptions!$I$160*BF536</f>
        <v>90000</v>
      </c>
      <c r="BG534" s="174">
        <f>+Assumptions!$I$160*BG536</f>
        <v>90000</v>
      </c>
      <c r="BH534" s="174">
        <f>+Assumptions!$I$160*BH536</f>
        <v>90000</v>
      </c>
      <c r="BI534" s="174">
        <f>+Assumptions!$I$160*BI536</f>
        <v>90000</v>
      </c>
      <c r="BJ534" s="174">
        <f>+Assumptions!$I$160*BJ536</f>
        <v>90000</v>
      </c>
      <c r="BK534" s="174">
        <f>+Assumptions!$I$160*BK536</f>
        <v>90000</v>
      </c>
      <c r="BL534" s="174">
        <f>+Assumptions!$I$160*BL536</f>
        <v>90000</v>
      </c>
      <c r="BM534" s="174">
        <f>+Assumptions!$I$160*BM536</f>
        <v>90000</v>
      </c>
      <c r="BN534" s="174">
        <f>+Assumptions!$I$160*BN536</f>
        <v>90000</v>
      </c>
    </row>
    <row r="535" ht="14.25" customHeight="1">
      <c r="D535" s="13" t="s">
        <v>364</v>
      </c>
      <c r="G535" s="174">
        <f>+MAX(1,ROUNDUP(G533/Assumptions!$I$163,0))</f>
        <v>1</v>
      </c>
      <c r="H535" s="174">
        <f>+MAX(1,ROUNDUP(H533/Assumptions!$I$163,0))</f>
        <v>1</v>
      </c>
      <c r="I535" s="174">
        <f>+MAX(1,ROUNDUP(I533/Assumptions!$I$163,0))</f>
        <v>1</v>
      </c>
      <c r="J535" s="174">
        <f>+MAX(1,ROUNDUP(J533/Assumptions!$I$163,0))</f>
        <v>1</v>
      </c>
      <c r="K535" s="174">
        <f>+MAX(1,ROUNDUP(K533/Assumptions!$I$163,0))</f>
        <v>1</v>
      </c>
      <c r="L535" s="174">
        <f>+MAX(1,ROUNDUP(L533/Assumptions!$I$163,0))</f>
        <v>1</v>
      </c>
      <c r="M535" s="174">
        <f>+MAX(1,ROUNDUP(M533/Assumptions!$I$163,0))</f>
        <v>1</v>
      </c>
      <c r="N535" s="174">
        <f>+MAX(1,ROUNDUP(N533/Assumptions!$I$163,0))</f>
        <v>1</v>
      </c>
      <c r="O535" s="174">
        <f>+MAX(1,ROUNDUP(O533/Assumptions!$I$163,0))</f>
        <v>1</v>
      </c>
      <c r="P535" s="174">
        <f>+MAX(1,ROUNDUP(P533/Assumptions!$I$163,0))</f>
        <v>1</v>
      </c>
      <c r="Q535" s="174">
        <f>+MAX(1,ROUNDUP(Q533/Assumptions!$I$163,0))</f>
        <v>1</v>
      </c>
      <c r="R535" s="174">
        <f>+MAX(1,ROUNDUP(R533/Assumptions!$I$163,0))</f>
        <v>2</v>
      </c>
      <c r="S535" s="174">
        <f>+MAX(1,ROUNDUP(S533/Assumptions!$I$163,0))</f>
        <v>2</v>
      </c>
      <c r="T535" s="174">
        <f>+MAX(1,ROUNDUP(T533/Assumptions!$I$163,0))</f>
        <v>2</v>
      </c>
      <c r="U535" s="174">
        <f>+MAX(1,ROUNDUP(U533/Assumptions!$I$163,0))</f>
        <v>2</v>
      </c>
      <c r="V535" s="174">
        <f>+MAX(1,ROUNDUP(V533/Assumptions!$I$163,0))</f>
        <v>2</v>
      </c>
      <c r="W535" s="174">
        <f>+MAX(1,ROUNDUP(W533/Assumptions!$I$163,0))</f>
        <v>3</v>
      </c>
      <c r="X535" s="174">
        <f>+MAX(1,ROUNDUP(X533/Assumptions!$I$163,0))</f>
        <v>3</v>
      </c>
      <c r="Y535" s="174">
        <f>+MAX(1,ROUNDUP(Y533/Assumptions!$I$163,0))</f>
        <v>3</v>
      </c>
      <c r="Z535" s="174">
        <f>+MAX(1,ROUNDUP(Z533/Assumptions!$I$163,0))</f>
        <v>3</v>
      </c>
      <c r="AA535" s="174">
        <f>+MAX(1,ROUNDUP(AA533/Assumptions!$I$163,0))</f>
        <v>4</v>
      </c>
      <c r="AB535" s="174">
        <f>+MAX(1,ROUNDUP(AB533/Assumptions!$I$163,0))</f>
        <v>4</v>
      </c>
      <c r="AC535" s="174">
        <f>+MAX(1,ROUNDUP(AC533/Assumptions!$I$163,0))</f>
        <v>4</v>
      </c>
      <c r="AD535" s="174">
        <f>+MAX(1,ROUNDUP(AD533/Assumptions!$I$163,0))</f>
        <v>4</v>
      </c>
      <c r="AE535" s="174">
        <f>+MAX(1,ROUNDUP(AE533/Assumptions!$I$163,0))</f>
        <v>5</v>
      </c>
      <c r="AF535" s="174">
        <f>+MAX(1,ROUNDUP(AF533/Assumptions!$I$163,0))</f>
        <v>5</v>
      </c>
      <c r="AG535" s="174">
        <f>+MAX(1,ROUNDUP(AG533/Assumptions!$I$163,0))</f>
        <v>5</v>
      </c>
      <c r="AH535" s="174">
        <f>+MAX(1,ROUNDUP(AH533/Assumptions!$I$163,0))</f>
        <v>6</v>
      </c>
      <c r="AI535" s="174">
        <f>+MAX(1,ROUNDUP(AI533/Assumptions!$I$163,0))</f>
        <v>6</v>
      </c>
      <c r="AJ535" s="174">
        <f>+MAX(1,ROUNDUP(AJ533/Assumptions!$I$163,0))</f>
        <v>7</v>
      </c>
      <c r="AK535" s="174">
        <f>+MAX(1,ROUNDUP(AK533/Assumptions!$I$163,0))</f>
        <v>7</v>
      </c>
      <c r="AL535" s="174">
        <f>+MAX(1,ROUNDUP(AL533/Assumptions!$I$163,0))</f>
        <v>7</v>
      </c>
      <c r="AM535" s="174">
        <f>+MAX(1,ROUNDUP(AM533/Assumptions!$I$163,0))</f>
        <v>8</v>
      </c>
      <c r="AN535" s="174">
        <f>+MAX(1,ROUNDUP(AN533/Assumptions!$I$163,0))</f>
        <v>8</v>
      </c>
      <c r="AO535" s="174">
        <f>+MAX(1,ROUNDUP(AO533/Assumptions!$I$163,0))</f>
        <v>9</v>
      </c>
      <c r="AP535" s="174">
        <f>+MAX(1,ROUNDUP(AP533/Assumptions!$I$163,0))</f>
        <v>9</v>
      </c>
      <c r="AQ535" s="174">
        <f>+MAX(1,ROUNDUP(AQ533/Assumptions!$I$163,0))</f>
        <v>10</v>
      </c>
      <c r="AR535" s="174">
        <f>+MAX(1,ROUNDUP(AR533/Assumptions!$I$163,0))</f>
        <v>10</v>
      </c>
      <c r="AS535" s="174">
        <f>+MAX(1,ROUNDUP(AS533/Assumptions!$I$163,0))</f>
        <v>11</v>
      </c>
      <c r="AT535" s="174">
        <f>+MAX(1,ROUNDUP(AT533/Assumptions!$I$163,0))</f>
        <v>11</v>
      </c>
      <c r="AU535" s="174">
        <f>+MAX(1,ROUNDUP(AU533/Assumptions!$I$163,0))</f>
        <v>12</v>
      </c>
      <c r="AV535" s="174">
        <f>+MAX(1,ROUNDUP(AV533/Assumptions!$I$163,0))</f>
        <v>12</v>
      </c>
      <c r="AW535" s="174">
        <f>+MAX(1,ROUNDUP(AW533/Assumptions!$I$163,0))</f>
        <v>13</v>
      </c>
      <c r="AX535" s="174">
        <f>+MAX(1,ROUNDUP(AX533/Assumptions!$I$163,0))</f>
        <v>14</v>
      </c>
      <c r="AY535" s="174">
        <f>+MAX(1,ROUNDUP(AY533/Assumptions!$I$163,0))</f>
        <v>14</v>
      </c>
      <c r="AZ535" s="174">
        <f>+MAX(1,ROUNDUP(AZ533/Assumptions!$I$163,0))</f>
        <v>15</v>
      </c>
      <c r="BA535" s="174">
        <f>+MAX(1,ROUNDUP(BA533/Assumptions!$I$163,0))</f>
        <v>15</v>
      </c>
      <c r="BB535" s="174">
        <f>+MAX(1,ROUNDUP(BB533/Assumptions!$I$163,0))</f>
        <v>16</v>
      </c>
      <c r="BC535" s="174">
        <f>+MAX(1,ROUNDUP(BC533/Assumptions!$I$163,0))</f>
        <v>17</v>
      </c>
      <c r="BD535" s="174">
        <f>+MAX(1,ROUNDUP(BD533/Assumptions!$I$163,0))</f>
        <v>18</v>
      </c>
      <c r="BE535" s="174">
        <f>+MAX(1,ROUNDUP(BE533/Assumptions!$I$163,0))</f>
        <v>18</v>
      </c>
      <c r="BF535" s="174">
        <f>+MAX(1,ROUNDUP(BF533/Assumptions!$I$163,0))</f>
        <v>19</v>
      </c>
      <c r="BG535" s="174">
        <f>+MAX(1,ROUNDUP(BG533/Assumptions!$I$163,0))</f>
        <v>20</v>
      </c>
      <c r="BH535" s="174">
        <f>+MAX(1,ROUNDUP(BH533/Assumptions!$I$163,0))</f>
        <v>21</v>
      </c>
      <c r="BI535" s="174">
        <f>+MAX(1,ROUNDUP(BI533/Assumptions!$I$163,0))</f>
        <v>21</v>
      </c>
      <c r="BJ535" s="174">
        <f>+MAX(1,ROUNDUP(BJ533/Assumptions!$I$163,0))</f>
        <v>22</v>
      </c>
      <c r="BK535" s="174">
        <f>+MAX(1,ROUNDUP(BK533/Assumptions!$I$163,0))</f>
        <v>23</v>
      </c>
      <c r="BL535" s="174">
        <f>+MAX(1,ROUNDUP(BL533/Assumptions!$I$163,0))</f>
        <v>24</v>
      </c>
      <c r="BM535" s="174">
        <f>+MAX(1,ROUNDUP(BM533/Assumptions!$I$163,0))</f>
        <v>24</v>
      </c>
      <c r="BN535" s="174">
        <f>+MAX(1,ROUNDUP(BN533/Assumptions!$I$163,0))</f>
        <v>25</v>
      </c>
    </row>
    <row r="536" ht="14.25" customHeight="1">
      <c r="D536" s="13" t="s">
        <v>365</v>
      </c>
      <c r="G536" s="163">
        <v>1.0</v>
      </c>
      <c r="H536" s="163">
        <v>1.0</v>
      </c>
      <c r="I536" s="163">
        <v>1.0</v>
      </c>
      <c r="J536" s="163">
        <v>1.0</v>
      </c>
      <c r="K536" s="163">
        <v>1.0</v>
      </c>
      <c r="L536" s="163">
        <v>1.0</v>
      </c>
      <c r="M536" s="163">
        <v>1.0</v>
      </c>
      <c r="N536" s="163">
        <v>1.0</v>
      </c>
      <c r="O536" s="163">
        <v>1.0</v>
      </c>
      <c r="P536" s="163">
        <v>1.0</v>
      </c>
      <c r="Q536" s="163">
        <v>1.0</v>
      </c>
      <c r="R536" s="163">
        <v>1.0</v>
      </c>
      <c r="S536" s="163">
        <f>+G536+Assumptions!$I$161</f>
        <v>1.05</v>
      </c>
      <c r="T536" s="163">
        <f>+H536+Assumptions!$I$161</f>
        <v>1.05</v>
      </c>
      <c r="U536" s="163">
        <f>+I536+Assumptions!$I$161</f>
        <v>1.05</v>
      </c>
      <c r="V536" s="163">
        <f>+J536+Assumptions!$I$161</f>
        <v>1.05</v>
      </c>
      <c r="W536" s="163">
        <f>+K536+Assumptions!$I$161</f>
        <v>1.05</v>
      </c>
      <c r="X536" s="163">
        <f>+L536+Assumptions!$I$161</f>
        <v>1.05</v>
      </c>
      <c r="Y536" s="163">
        <f>+M536+Assumptions!$I$161</f>
        <v>1.05</v>
      </c>
      <c r="Z536" s="163">
        <f>+N536+Assumptions!$I$161</f>
        <v>1.05</v>
      </c>
      <c r="AA536" s="163">
        <f>+O536+Assumptions!$I$161</f>
        <v>1.05</v>
      </c>
      <c r="AB536" s="163">
        <f>+P536+Assumptions!$I$161</f>
        <v>1.05</v>
      </c>
      <c r="AC536" s="163">
        <f>+Q536+Assumptions!$I$161</f>
        <v>1.05</v>
      </c>
      <c r="AD536" s="163">
        <f>+R536+Assumptions!$I$161</f>
        <v>1.05</v>
      </c>
      <c r="AE536" s="163">
        <f>+S536+Assumptions!$I$161</f>
        <v>1.1</v>
      </c>
      <c r="AF536" s="163">
        <f>+T536+Assumptions!$I$161</f>
        <v>1.1</v>
      </c>
      <c r="AG536" s="163">
        <f>+U536+Assumptions!$I$161</f>
        <v>1.1</v>
      </c>
      <c r="AH536" s="163">
        <f>+V536+Assumptions!$I$161</f>
        <v>1.1</v>
      </c>
      <c r="AI536" s="163">
        <f>+W536+Assumptions!$I$161</f>
        <v>1.1</v>
      </c>
      <c r="AJ536" s="163">
        <f>+X536+Assumptions!$I$161</f>
        <v>1.1</v>
      </c>
      <c r="AK536" s="163">
        <f>+Y536+Assumptions!$I$161</f>
        <v>1.1</v>
      </c>
      <c r="AL536" s="163">
        <f>+Z536+Assumptions!$I$161</f>
        <v>1.1</v>
      </c>
      <c r="AM536" s="163">
        <f>+AA536+Assumptions!$I$161</f>
        <v>1.1</v>
      </c>
      <c r="AN536" s="163">
        <f>+AB536+Assumptions!$I$161</f>
        <v>1.1</v>
      </c>
      <c r="AO536" s="163">
        <f>+AC536+Assumptions!$I$161</f>
        <v>1.1</v>
      </c>
      <c r="AP536" s="163">
        <f>+AD536+Assumptions!$I$161</f>
        <v>1.1</v>
      </c>
      <c r="AQ536" s="163">
        <f>+AE536+Assumptions!$I$161</f>
        <v>1.15</v>
      </c>
      <c r="AR536" s="163">
        <f>+AF536+Assumptions!$I$161</f>
        <v>1.15</v>
      </c>
      <c r="AS536" s="163">
        <f>+AG536+Assumptions!$I$161</f>
        <v>1.15</v>
      </c>
      <c r="AT536" s="163">
        <f>+AH536+Assumptions!$I$161</f>
        <v>1.15</v>
      </c>
      <c r="AU536" s="163">
        <f>+AI536+Assumptions!$I$161</f>
        <v>1.15</v>
      </c>
      <c r="AV536" s="163">
        <f>+AJ536+Assumptions!$I$161</f>
        <v>1.15</v>
      </c>
      <c r="AW536" s="163">
        <f>+AK536+Assumptions!$I$161</f>
        <v>1.15</v>
      </c>
      <c r="AX536" s="163">
        <f>+AL536+Assumptions!$I$161</f>
        <v>1.15</v>
      </c>
      <c r="AY536" s="163">
        <f>+AM536+Assumptions!$I$161</f>
        <v>1.15</v>
      </c>
      <c r="AZ536" s="163">
        <f>+AN536+Assumptions!$I$161</f>
        <v>1.15</v>
      </c>
      <c r="BA536" s="163">
        <f>+AO536+Assumptions!$I$161</f>
        <v>1.15</v>
      </c>
      <c r="BB536" s="163">
        <f>+AP536+Assumptions!$I$161</f>
        <v>1.15</v>
      </c>
      <c r="BC536" s="163">
        <f>+AQ536+Assumptions!$I$161</f>
        <v>1.2</v>
      </c>
      <c r="BD536" s="163">
        <f>+AR536+Assumptions!$I$161</f>
        <v>1.2</v>
      </c>
      <c r="BE536" s="163">
        <f>+AS536+Assumptions!$I$161</f>
        <v>1.2</v>
      </c>
      <c r="BF536" s="163">
        <f>+AT536+Assumptions!$I$161</f>
        <v>1.2</v>
      </c>
      <c r="BG536" s="163">
        <f>+AU536+Assumptions!$I$161</f>
        <v>1.2</v>
      </c>
      <c r="BH536" s="163">
        <f>+AV536+Assumptions!$I$161</f>
        <v>1.2</v>
      </c>
      <c r="BI536" s="163">
        <f>+AW536+Assumptions!$I$161</f>
        <v>1.2</v>
      </c>
      <c r="BJ536" s="163">
        <f>+AX536+Assumptions!$I$161</f>
        <v>1.2</v>
      </c>
      <c r="BK536" s="163">
        <f>+AY536+Assumptions!$I$161</f>
        <v>1.2</v>
      </c>
      <c r="BL536" s="163">
        <f>+AZ536+Assumptions!$I$161</f>
        <v>1.2</v>
      </c>
      <c r="BM536" s="163">
        <f>+BA536+Assumptions!$I$161</f>
        <v>1.2</v>
      </c>
      <c r="BN536" s="163">
        <f>+BB536+Assumptions!$I$161</f>
        <v>1.2</v>
      </c>
    </row>
    <row r="537" ht="14.25" customHeight="1"/>
    <row r="538" ht="14.25" customHeight="1">
      <c r="B538" s="13" t="s">
        <v>136</v>
      </c>
      <c r="G538" s="170">
        <f t="array" ref="G538">+INDEX(Assumptions!$I$119:$I$123,MATCH(Model!G4,Assumptions!$E$119:$E$123))*G454</f>
        <v>0</v>
      </c>
      <c r="H538" s="170">
        <f t="array" ref="H538">+INDEX(Assumptions!$I$119:$I$123,MATCH(Model!H4,Assumptions!$E$119:$E$123))*H454</f>
        <v>0</v>
      </c>
      <c r="I538" s="170">
        <f t="array" ref="I538">+INDEX(Assumptions!$I$119:$I$123,MATCH(Model!I4,Assumptions!$E$119:$E$123))*I454</f>
        <v>0</v>
      </c>
      <c r="J538" s="170">
        <f t="array" ref="J538">+INDEX(Assumptions!$I$119:$I$123,MATCH(Model!J4,Assumptions!$E$119:$E$123))*J454</f>
        <v>0</v>
      </c>
      <c r="K538" s="170">
        <f t="array" ref="K538">+INDEX(Assumptions!$I$119:$I$123,MATCH(Model!K4,Assumptions!$E$119:$E$123))*K454</f>
        <v>0</v>
      </c>
      <c r="L538" s="170">
        <f t="array" ref="L538">+INDEX(Assumptions!$I$119:$I$123,MATCH(Model!L4,Assumptions!$E$119:$E$123))*L454</f>
        <v>20000</v>
      </c>
      <c r="M538" s="170">
        <f t="array" ref="M538">+INDEX(Assumptions!$I$119:$I$123,MATCH(Model!M4,Assumptions!$E$119:$E$123))*M454</f>
        <v>0</v>
      </c>
      <c r="N538" s="170">
        <f t="array" ref="N538">+INDEX(Assumptions!$I$119:$I$123,MATCH(Model!N4,Assumptions!$E$119:$E$123))*N454</f>
        <v>0</v>
      </c>
      <c r="O538" s="170">
        <f t="array" ref="O538">+INDEX(Assumptions!$I$119:$I$123,MATCH(Model!O4,Assumptions!$E$119:$E$123))*O454</f>
        <v>20000</v>
      </c>
      <c r="P538" s="170">
        <f t="array" ref="P538">+INDEX(Assumptions!$I$119:$I$123,MATCH(Model!P4,Assumptions!$E$119:$E$123))*P454</f>
        <v>0</v>
      </c>
      <c r="Q538" s="170">
        <f t="array" ref="Q538">+INDEX(Assumptions!$I$119:$I$123,MATCH(Model!Q4,Assumptions!$E$119:$E$123))*Q454</f>
        <v>20000</v>
      </c>
      <c r="R538" s="170">
        <f t="array" ref="R538">+INDEX(Assumptions!$I$119:$I$123,MATCH(Model!R4,Assumptions!$E$119:$E$123))*R454</f>
        <v>0</v>
      </c>
      <c r="S538" s="170">
        <f t="array" ref="S538">+INDEX(Assumptions!$I$119:$I$123,MATCH(Model!S4,Assumptions!$E$119:$E$123))*S454</f>
        <v>50000</v>
      </c>
      <c r="T538" s="170">
        <f t="array" ref="T538">+INDEX(Assumptions!$I$119:$I$123,MATCH(Model!T4,Assumptions!$E$119:$E$123))*T454</f>
        <v>0</v>
      </c>
      <c r="U538" s="170">
        <f t="array" ref="U538">+INDEX(Assumptions!$I$119:$I$123,MATCH(Model!U4,Assumptions!$E$119:$E$123))*U454</f>
        <v>50000</v>
      </c>
      <c r="V538" s="170">
        <f t="array" ref="V538">+INDEX(Assumptions!$I$119:$I$123,MATCH(Model!V4,Assumptions!$E$119:$E$123))*V454</f>
        <v>0</v>
      </c>
      <c r="W538" s="170">
        <f t="array" ref="W538">+INDEX(Assumptions!$I$119:$I$123,MATCH(Model!W4,Assumptions!$E$119:$E$123))*W454</f>
        <v>50000</v>
      </c>
      <c r="X538" s="170">
        <f t="array" ref="X538">+INDEX(Assumptions!$I$119:$I$123,MATCH(Model!X4,Assumptions!$E$119:$E$123))*X454</f>
        <v>0</v>
      </c>
      <c r="Y538" s="170">
        <f t="array" ref="Y538">+INDEX(Assumptions!$I$119:$I$123,MATCH(Model!Y4,Assumptions!$E$119:$E$123))*Y454</f>
        <v>50000</v>
      </c>
      <c r="Z538" s="170">
        <f t="array" ref="Z538">+INDEX(Assumptions!$I$119:$I$123,MATCH(Model!Z4,Assumptions!$E$119:$E$123))*Z454</f>
        <v>0</v>
      </c>
      <c r="AA538" s="170">
        <f t="array" ref="AA538">+INDEX(Assumptions!$I$119:$I$123,MATCH(Model!AA4,Assumptions!$E$119:$E$123))*AA454</f>
        <v>50000</v>
      </c>
      <c r="AB538" s="170">
        <f t="array" ref="AB538">+INDEX(Assumptions!$I$119:$I$123,MATCH(Model!AB4,Assumptions!$E$119:$E$123))*AB454</f>
        <v>0</v>
      </c>
      <c r="AC538" s="170">
        <f t="array" ref="AC538">+INDEX(Assumptions!$I$119:$I$123,MATCH(Model!AC4,Assumptions!$E$119:$E$123))*AC454</f>
        <v>50000</v>
      </c>
      <c r="AD538" s="170">
        <f t="array" ref="AD538">+INDEX(Assumptions!$I$119:$I$123,MATCH(Model!AD4,Assumptions!$E$119:$E$123))*AD454</f>
        <v>0</v>
      </c>
      <c r="AE538" s="170">
        <f t="array" ref="AE538">+INDEX(Assumptions!$I$119:$I$123,MATCH(Model!AE4,Assumptions!$E$119:$E$123))*AE454</f>
        <v>75000</v>
      </c>
      <c r="AF538" s="170">
        <f t="array" ref="AF538">+INDEX(Assumptions!$I$119:$I$123,MATCH(Model!AF4,Assumptions!$E$119:$E$123))*AF454</f>
        <v>0</v>
      </c>
      <c r="AG538" s="170">
        <f t="array" ref="AG538">+INDEX(Assumptions!$I$119:$I$123,MATCH(Model!AG4,Assumptions!$E$119:$E$123))*AG454</f>
        <v>75000</v>
      </c>
      <c r="AH538" s="170">
        <f t="array" ref="AH538">+INDEX(Assumptions!$I$119:$I$123,MATCH(Model!AH4,Assumptions!$E$119:$E$123))*AH454</f>
        <v>0</v>
      </c>
      <c r="AI538" s="170">
        <f t="array" ref="AI538">+INDEX(Assumptions!$I$119:$I$123,MATCH(Model!AI4,Assumptions!$E$119:$E$123))*AI454</f>
        <v>75000</v>
      </c>
      <c r="AJ538" s="170">
        <f t="array" ref="AJ538">+INDEX(Assumptions!$I$119:$I$123,MATCH(Model!AJ4,Assumptions!$E$119:$E$123))*AJ454</f>
        <v>0</v>
      </c>
      <c r="AK538" s="170">
        <f t="array" ref="AK538">+INDEX(Assumptions!$I$119:$I$123,MATCH(Model!AK4,Assumptions!$E$119:$E$123))*AK454</f>
        <v>75000</v>
      </c>
      <c r="AL538" s="170">
        <f t="array" ref="AL538">+INDEX(Assumptions!$I$119:$I$123,MATCH(Model!AL4,Assumptions!$E$119:$E$123))*AL454</f>
        <v>0</v>
      </c>
      <c r="AM538" s="170">
        <f t="array" ref="AM538">+INDEX(Assumptions!$I$119:$I$123,MATCH(Model!AM4,Assumptions!$E$119:$E$123))*AM454</f>
        <v>75000</v>
      </c>
      <c r="AN538" s="170">
        <f t="array" ref="AN538">+INDEX(Assumptions!$I$119:$I$123,MATCH(Model!AN4,Assumptions!$E$119:$E$123))*AN454</f>
        <v>0</v>
      </c>
      <c r="AO538" s="170">
        <f t="array" ref="AO538">+INDEX(Assumptions!$I$119:$I$123,MATCH(Model!AO4,Assumptions!$E$119:$E$123))*AO454</f>
        <v>75000</v>
      </c>
      <c r="AP538" s="170">
        <f t="array" ref="AP538">+INDEX(Assumptions!$I$119:$I$123,MATCH(Model!AP4,Assumptions!$E$119:$E$123))*AP454</f>
        <v>0</v>
      </c>
      <c r="AQ538" s="170">
        <f t="array" ref="AQ538">+INDEX(Assumptions!$I$119:$I$123,MATCH(Model!AQ4,Assumptions!$E$119:$E$123))*AQ454</f>
        <v>150000</v>
      </c>
      <c r="AR538" s="170">
        <f t="array" ref="AR538">+INDEX(Assumptions!$I$119:$I$123,MATCH(Model!AR4,Assumptions!$E$119:$E$123))*AR454</f>
        <v>0</v>
      </c>
      <c r="AS538" s="170">
        <f t="array" ref="AS538">+INDEX(Assumptions!$I$119:$I$123,MATCH(Model!AS4,Assumptions!$E$119:$E$123))*AS454</f>
        <v>150000</v>
      </c>
      <c r="AT538" s="170">
        <f t="array" ref="AT538">+INDEX(Assumptions!$I$119:$I$123,MATCH(Model!AT4,Assumptions!$E$119:$E$123))*AT454</f>
        <v>0</v>
      </c>
      <c r="AU538" s="170">
        <f t="array" ref="AU538">+INDEX(Assumptions!$I$119:$I$123,MATCH(Model!AU4,Assumptions!$E$119:$E$123))*AU454</f>
        <v>150000</v>
      </c>
      <c r="AV538" s="170">
        <f t="array" ref="AV538">+INDEX(Assumptions!$I$119:$I$123,MATCH(Model!AV4,Assumptions!$E$119:$E$123))*AV454</f>
        <v>0</v>
      </c>
      <c r="AW538" s="170">
        <f t="array" ref="AW538">+INDEX(Assumptions!$I$119:$I$123,MATCH(Model!AW4,Assumptions!$E$119:$E$123))*AW454</f>
        <v>150000</v>
      </c>
      <c r="AX538" s="170">
        <f t="array" ref="AX538">+INDEX(Assumptions!$I$119:$I$123,MATCH(Model!AX4,Assumptions!$E$119:$E$123))*AX454</f>
        <v>0</v>
      </c>
      <c r="AY538" s="170">
        <f t="array" ref="AY538">+INDEX(Assumptions!$I$119:$I$123,MATCH(Model!AY4,Assumptions!$E$119:$E$123))*AY454</f>
        <v>150000</v>
      </c>
      <c r="AZ538" s="170">
        <f t="array" ref="AZ538">+INDEX(Assumptions!$I$119:$I$123,MATCH(Model!AZ4,Assumptions!$E$119:$E$123))*AZ454</f>
        <v>0</v>
      </c>
      <c r="BA538" s="170">
        <f t="array" ref="BA538">+INDEX(Assumptions!$I$119:$I$123,MATCH(Model!BA4,Assumptions!$E$119:$E$123))*BA454</f>
        <v>150000</v>
      </c>
      <c r="BB538" s="170">
        <f t="array" ref="BB538">+INDEX(Assumptions!$I$119:$I$123,MATCH(Model!BB4,Assumptions!$E$119:$E$123))*BB454</f>
        <v>0</v>
      </c>
      <c r="BC538" s="170">
        <f t="array" ref="BC538">+INDEX(Assumptions!$I$119:$I$123,MATCH(Model!BC4,Assumptions!$E$119:$E$123))*BC454</f>
        <v>500000</v>
      </c>
      <c r="BD538" s="170">
        <f t="array" ref="BD538">+INDEX(Assumptions!$I$119:$I$123,MATCH(Model!BD4,Assumptions!$E$119:$E$123))*BD454</f>
        <v>0</v>
      </c>
      <c r="BE538" s="170">
        <f t="array" ref="BE538">+INDEX(Assumptions!$I$119:$I$123,MATCH(Model!BE4,Assumptions!$E$119:$E$123))*BE454</f>
        <v>500000</v>
      </c>
      <c r="BF538" s="170">
        <f t="array" ref="BF538">+INDEX(Assumptions!$I$119:$I$123,MATCH(Model!BF4,Assumptions!$E$119:$E$123))*BF454</f>
        <v>0</v>
      </c>
      <c r="BG538" s="170">
        <f t="array" ref="BG538">+INDEX(Assumptions!$I$119:$I$123,MATCH(Model!BG4,Assumptions!$E$119:$E$123))*BG454</f>
        <v>500000</v>
      </c>
      <c r="BH538" s="170">
        <f t="array" ref="BH538">+INDEX(Assumptions!$I$119:$I$123,MATCH(Model!BH4,Assumptions!$E$119:$E$123))*BH454</f>
        <v>0</v>
      </c>
      <c r="BI538" s="170">
        <f t="array" ref="BI538">+INDEX(Assumptions!$I$119:$I$123,MATCH(Model!BI4,Assumptions!$E$119:$E$123))*BI454</f>
        <v>500000</v>
      </c>
      <c r="BJ538" s="170">
        <f t="array" ref="BJ538">+INDEX(Assumptions!$I$119:$I$123,MATCH(Model!BJ4,Assumptions!$E$119:$E$123))*BJ454</f>
        <v>0</v>
      </c>
      <c r="BK538" s="170">
        <f t="array" ref="BK538">+INDEX(Assumptions!$I$119:$I$123,MATCH(Model!BK4,Assumptions!$E$119:$E$123))*BK454</f>
        <v>500000</v>
      </c>
      <c r="BL538" s="170">
        <f t="array" ref="BL538">+INDEX(Assumptions!$I$119:$I$123,MATCH(Model!BL4,Assumptions!$E$119:$E$123))*BL454</f>
        <v>0</v>
      </c>
      <c r="BM538" s="170">
        <f t="array" ref="BM538">+INDEX(Assumptions!$I$119:$I$123,MATCH(Model!BM4,Assumptions!$E$119:$E$123))*BM454</f>
        <v>500000</v>
      </c>
      <c r="BN538" s="170">
        <f t="array" ref="BN538">+INDEX(Assumptions!$I$119:$I$123,MATCH(Model!BN4,Assumptions!$E$119:$E$123))*BN454</f>
        <v>0</v>
      </c>
    </row>
    <row r="539" ht="14.25" customHeight="1">
      <c r="B539" s="13" t="s">
        <v>134</v>
      </c>
      <c r="G539" s="43">
        <f t="shared" ref="G539:BN539" si="418">+G535*G534/12</f>
        <v>6250</v>
      </c>
      <c r="H539" s="43">
        <f t="shared" si="418"/>
        <v>6250</v>
      </c>
      <c r="I539" s="43">
        <f t="shared" si="418"/>
        <v>6250</v>
      </c>
      <c r="J539" s="43">
        <f t="shared" si="418"/>
        <v>6250</v>
      </c>
      <c r="K539" s="43">
        <f t="shared" si="418"/>
        <v>6250</v>
      </c>
      <c r="L539" s="43">
        <f t="shared" si="418"/>
        <v>6250</v>
      </c>
      <c r="M539" s="43">
        <f t="shared" si="418"/>
        <v>6250</v>
      </c>
      <c r="N539" s="43">
        <f t="shared" si="418"/>
        <v>6250</v>
      </c>
      <c r="O539" s="43">
        <f t="shared" si="418"/>
        <v>6250</v>
      </c>
      <c r="P539" s="43">
        <f t="shared" si="418"/>
        <v>6250</v>
      </c>
      <c r="Q539" s="43">
        <f t="shared" si="418"/>
        <v>6250</v>
      </c>
      <c r="R539" s="43">
        <f t="shared" si="418"/>
        <v>12500</v>
      </c>
      <c r="S539" s="43">
        <f t="shared" si="418"/>
        <v>13125</v>
      </c>
      <c r="T539" s="43">
        <f t="shared" si="418"/>
        <v>13125</v>
      </c>
      <c r="U539" s="43">
        <f t="shared" si="418"/>
        <v>13125</v>
      </c>
      <c r="V539" s="43">
        <f t="shared" si="418"/>
        <v>13125</v>
      </c>
      <c r="W539" s="43">
        <f t="shared" si="418"/>
        <v>19687.5</v>
      </c>
      <c r="X539" s="43">
        <f t="shared" si="418"/>
        <v>19687.5</v>
      </c>
      <c r="Y539" s="43">
        <f t="shared" si="418"/>
        <v>19687.5</v>
      </c>
      <c r="Z539" s="43">
        <f t="shared" si="418"/>
        <v>19687.5</v>
      </c>
      <c r="AA539" s="43">
        <f t="shared" si="418"/>
        <v>26250</v>
      </c>
      <c r="AB539" s="43">
        <f t="shared" si="418"/>
        <v>26250</v>
      </c>
      <c r="AC539" s="43">
        <f t="shared" si="418"/>
        <v>26250</v>
      </c>
      <c r="AD539" s="43">
        <f t="shared" si="418"/>
        <v>26250</v>
      </c>
      <c r="AE539" s="43">
        <f t="shared" si="418"/>
        <v>34375</v>
      </c>
      <c r="AF539" s="43">
        <f t="shared" si="418"/>
        <v>34375</v>
      </c>
      <c r="AG539" s="43">
        <f t="shared" si="418"/>
        <v>34375</v>
      </c>
      <c r="AH539" s="43">
        <f t="shared" si="418"/>
        <v>41250</v>
      </c>
      <c r="AI539" s="43">
        <f t="shared" si="418"/>
        <v>41250</v>
      </c>
      <c r="AJ539" s="43">
        <f t="shared" si="418"/>
        <v>48125</v>
      </c>
      <c r="AK539" s="43">
        <f t="shared" si="418"/>
        <v>48125</v>
      </c>
      <c r="AL539" s="43">
        <f t="shared" si="418"/>
        <v>48125</v>
      </c>
      <c r="AM539" s="43">
        <f t="shared" si="418"/>
        <v>55000</v>
      </c>
      <c r="AN539" s="43">
        <f t="shared" si="418"/>
        <v>55000</v>
      </c>
      <c r="AO539" s="43">
        <f t="shared" si="418"/>
        <v>61875</v>
      </c>
      <c r="AP539" s="43">
        <f t="shared" si="418"/>
        <v>61875</v>
      </c>
      <c r="AQ539" s="43">
        <f t="shared" si="418"/>
        <v>71875</v>
      </c>
      <c r="AR539" s="43">
        <f t="shared" si="418"/>
        <v>71875</v>
      </c>
      <c r="AS539" s="43">
        <f t="shared" si="418"/>
        <v>79062.5</v>
      </c>
      <c r="AT539" s="43">
        <f t="shared" si="418"/>
        <v>79062.5</v>
      </c>
      <c r="AU539" s="43">
        <f t="shared" si="418"/>
        <v>86250</v>
      </c>
      <c r="AV539" s="43">
        <f t="shared" si="418"/>
        <v>86250</v>
      </c>
      <c r="AW539" s="43">
        <f t="shared" si="418"/>
        <v>93437.5</v>
      </c>
      <c r="AX539" s="43">
        <f t="shared" si="418"/>
        <v>100625</v>
      </c>
      <c r="AY539" s="43">
        <f t="shared" si="418"/>
        <v>100625</v>
      </c>
      <c r="AZ539" s="43">
        <f t="shared" si="418"/>
        <v>107812.5</v>
      </c>
      <c r="BA539" s="43">
        <f t="shared" si="418"/>
        <v>107812.5</v>
      </c>
      <c r="BB539" s="43">
        <f t="shared" si="418"/>
        <v>115000</v>
      </c>
      <c r="BC539" s="43">
        <f t="shared" si="418"/>
        <v>127500</v>
      </c>
      <c r="BD539" s="43">
        <f t="shared" si="418"/>
        <v>135000</v>
      </c>
      <c r="BE539" s="43">
        <f t="shared" si="418"/>
        <v>135000</v>
      </c>
      <c r="BF539" s="43">
        <f t="shared" si="418"/>
        <v>142500</v>
      </c>
      <c r="BG539" s="43">
        <f t="shared" si="418"/>
        <v>150000</v>
      </c>
      <c r="BH539" s="43">
        <f t="shared" si="418"/>
        <v>157500</v>
      </c>
      <c r="BI539" s="43">
        <f t="shared" si="418"/>
        <v>157500</v>
      </c>
      <c r="BJ539" s="43">
        <f t="shared" si="418"/>
        <v>165000</v>
      </c>
      <c r="BK539" s="43">
        <f t="shared" si="418"/>
        <v>172500</v>
      </c>
      <c r="BL539" s="43">
        <f t="shared" si="418"/>
        <v>180000</v>
      </c>
      <c r="BM539" s="43">
        <f t="shared" si="418"/>
        <v>180000</v>
      </c>
      <c r="BN539" s="43">
        <f t="shared" si="418"/>
        <v>187500</v>
      </c>
    </row>
    <row r="540" ht="14.25" customHeight="1">
      <c r="B540" s="13" t="s">
        <v>123</v>
      </c>
      <c r="G540" s="198">
        <f t="shared" ref="G540:BN540" si="419">+G7</f>
        <v>5000</v>
      </c>
      <c r="H540" s="198">
        <f t="shared" si="419"/>
        <v>5500</v>
      </c>
      <c r="I540" s="198">
        <f t="shared" si="419"/>
        <v>6050</v>
      </c>
      <c r="J540" s="198">
        <f t="shared" si="419"/>
        <v>6655</v>
      </c>
      <c r="K540" s="198">
        <f t="shared" si="419"/>
        <v>7320.5</v>
      </c>
      <c r="L540" s="198">
        <f t="shared" si="419"/>
        <v>8052.55</v>
      </c>
      <c r="M540" s="198">
        <f t="shared" si="419"/>
        <v>8857.805</v>
      </c>
      <c r="N540" s="198">
        <f t="shared" si="419"/>
        <v>9743.5855</v>
      </c>
      <c r="O540" s="198">
        <f t="shared" si="419"/>
        <v>10717.94405</v>
      </c>
      <c r="P540" s="198">
        <f t="shared" si="419"/>
        <v>11789.73846</v>
      </c>
      <c r="Q540" s="198">
        <f t="shared" si="419"/>
        <v>12968.7123</v>
      </c>
      <c r="R540" s="198">
        <f t="shared" si="419"/>
        <v>14265.58353</v>
      </c>
      <c r="S540" s="198">
        <f t="shared" si="419"/>
        <v>15406.83021</v>
      </c>
      <c r="T540" s="198">
        <f t="shared" si="419"/>
        <v>16639.37663</v>
      </c>
      <c r="U540" s="198">
        <f t="shared" si="419"/>
        <v>17970.52676</v>
      </c>
      <c r="V540" s="198">
        <f t="shared" si="419"/>
        <v>19408.1689</v>
      </c>
      <c r="W540" s="198">
        <f t="shared" si="419"/>
        <v>20960.82241</v>
      </c>
      <c r="X540" s="198">
        <f t="shared" si="419"/>
        <v>22637.68821</v>
      </c>
      <c r="Y540" s="198">
        <f t="shared" si="419"/>
        <v>24448.70326</v>
      </c>
      <c r="Z540" s="198">
        <f t="shared" si="419"/>
        <v>26404.59952</v>
      </c>
      <c r="AA540" s="198">
        <f t="shared" si="419"/>
        <v>28516.96749</v>
      </c>
      <c r="AB540" s="198">
        <f t="shared" si="419"/>
        <v>30798.32488</v>
      </c>
      <c r="AC540" s="198">
        <f t="shared" si="419"/>
        <v>33262.19088</v>
      </c>
      <c r="AD540" s="198">
        <f t="shared" si="419"/>
        <v>35923.16615</v>
      </c>
      <c r="AE540" s="198">
        <f t="shared" si="419"/>
        <v>37719.32445</v>
      </c>
      <c r="AF540" s="198">
        <f t="shared" si="419"/>
        <v>39605.29068</v>
      </c>
      <c r="AG540" s="198">
        <f t="shared" si="419"/>
        <v>41585.55521</v>
      </c>
      <c r="AH540" s="198">
        <f t="shared" si="419"/>
        <v>43664.83297</v>
      </c>
      <c r="AI540" s="198">
        <f t="shared" si="419"/>
        <v>45848.07462</v>
      </c>
      <c r="AJ540" s="198">
        <f t="shared" si="419"/>
        <v>48140.47835</v>
      </c>
      <c r="AK540" s="198">
        <f t="shared" si="419"/>
        <v>50547.50227</v>
      </c>
      <c r="AL540" s="198">
        <f t="shared" si="419"/>
        <v>53074.87738</v>
      </c>
      <c r="AM540" s="198">
        <f t="shared" si="419"/>
        <v>55728.62125</v>
      </c>
      <c r="AN540" s="198">
        <f t="shared" si="419"/>
        <v>58515.05231</v>
      </c>
      <c r="AO540" s="198">
        <f t="shared" si="419"/>
        <v>61440.80493</v>
      </c>
      <c r="AP540" s="198">
        <f t="shared" si="419"/>
        <v>64512.84517</v>
      </c>
      <c r="AQ540" s="198">
        <f t="shared" si="419"/>
        <v>67093.35898</v>
      </c>
      <c r="AR540" s="198">
        <f t="shared" si="419"/>
        <v>69777.09334</v>
      </c>
      <c r="AS540" s="198">
        <f t="shared" si="419"/>
        <v>72568.17707</v>
      </c>
      <c r="AT540" s="198">
        <f t="shared" si="419"/>
        <v>75470.90416</v>
      </c>
      <c r="AU540" s="198">
        <f t="shared" si="419"/>
        <v>78489.74032</v>
      </c>
      <c r="AV540" s="198">
        <f t="shared" si="419"/>
        <v>81629.32994</v>
      </c>
      <c r="AW540" s="198">
        <f t="shared" si="419"/>
        <v>84894.50313</v>
      </c>
      <c r="AX540" s="198">
        <f t="shared" si="419"/>
        <v>88290.28326</v>
      </c>
      <c r="AY540" s="198">
        <f t="shared" si="419"/>
        <v>91821.89459</v>
      </c>
      <c r="AZ540" s="198">
        <f t="shared" si="419"/>
        <v>95494.77037</v>
      </c>
      <c r="BA540" s="198">
        <f t="shared" si="419"/>
        <v>99314.56119</v>
      </c>
      <c r="BB540" s="198">
        <f t="shared" si="419"/>
        <v>103287.1436</v>
      </c>
      <c r="BC540" s="198">
        <f t="shared" si="419"/>
        <v>106385.7579</v>
      </c>
      <c r="BD540" s="198">
        <f t="shared" si="419"/>
        <v>109577.3307</v>
      </c>
      <c r="BE540" s="198">
        <f t="shared" si="419"/>
        <v>112864.6506</v>
      </c>
      <c r="BF540" s="198">
        <f t="shared" si="419"/>
        <v>116250.5901</v>
      </c>
      <c r="BG540" s="198">
        <f t="shared" si="419"/>
        <v>119738.1078</v>
      </c>
      <c r="BH540" s="198">
        <f t="shared" si="419"/>
        <v>123330.2511</v>
      </c>
      <c r="BI540" s="198">
        <f t="shared" si="419"/>
        <v>127030.1586</v>
      </c>
      <c r="BJ540" s="198">
        <f t="shared" si="419"/>
        <v>130841.0633</v>
      </c>
      <c r="BK540" s="198">
        <f t="shared" si="419"/>
        <v>134766.2952</v>
      </c>
      <c r="BL540" s="198">
        <f t="shared" si="419"/>
        <v>138809.2841</v>
      </c>
      <c r="BM540" s="198">
        <f t="shared" si="419"/>
        <v>142973.5626</v>
      </c>
      <c r="BN540" s="198">
        <f t="shared" si="419"/>
        <v>147262.7695</v>
      </c>
    </row>
    <row r="541" ht="14.25" customHeight="1">
      <c r="A541" s="11"/>
      <c r="B541" s="11" t="s">
        <v>366</v>
      </c>
      <c r="C541" s="11"/>
      <c r="D541" s="11"/>
      <c r="E541" s="11"/>
      <c r="F541" s="11"/>
      <c r="G541" s="36">
        <f t="shared" ref="G541:BN541" si="420">+G470+G497+G512+G530+G540+G539+G488+G538</f>
        <v>104845.58</v>
      </c>
      <c r="H541" s="36">
        <f t="shared" si="420"/>
        <v>101308.7238</v>
      </c>
      <c r="I541" s="36">
        <f t="shared" si="420"/>
        <v>114449.8192</v>
      </c>
      <c r="J541" s="36">
        <f t="shared" si="420"/>
        <v>132859.348</v>
      </c>
      <c r="K541" s="36">
        <f t="shared" si="420"/>
        <v>131252.8021</v>
      </c>
      <c r="L541" s="36">
        <f t="shared" si="420"/>
        <v>165587.1027</v>
      </c>
      <c r="M541" s="36">
        <f t="shared" si="420"/>
        <v>161205.2766</v>
      </c>
      <c r="N541" s="36">
        <f t="shared" si="420"/>
        <v>160075.563</v>
      </c>
      <c r="O541" s="36">
        <f t="shared" si="420"/>
        <v>203699.5217</v>
      </c>
      <c r="P541" s="36">
        <f t="shared" si="420"/>
        <v>188715.0673</v>
      </c>
      <c r="Q541" s="36">
        <f t="shared" si="420"/>
        <v>210385.6029</v>
      </c>
      <c r="R541" s="36">
        <f t="shared" si="420"/>
        <v>217770.7594</v>
      </c>
      <c r="S541" s="36">
        <f t="shared" si="420"/>
        <v>324359.8223</v>
      </c>
      <c r="T541" s="36">
        <f t="shared" si="420"/>
        <v>281868.532</v>
      </c>
      <c r="U541" s="36">
        <f t="shared" si="420"/>
        <v>354658.016</v>
      </c>
      <c r="V541" s="36">
        <f t="shared" si="420"/>
        <v>315578.1194</v>
      </c>
      <c r="W541" s="36">
        <f t="shared" si="420"/>
        <v>376712.0289</v>
      </c>
      <c r="X541" s="36">
        <f t="shared" si="420"/>
        <v>363297.3421</v>
      </c>
      <c r="Y541" s="36">
        <f t="shared" si="420"/>
        <v>425264.4115</v>
      </c>
      <c r="Z541" s="36">
        <f t="shared" si="420"/>
        <v>411499.9321</v>
      </c>
      <c r="AA541" s="36">
        <f t="shared" si="420"/>
        <v>473953.9945</v>
      </c>
      <c r="AB541" s="36">
        <f t="shared" si="420"/>
        <v>461061.5162</v>
      </c>
      <c r="AC541" s="36">
        <f t="shared" si="420"/>
        <v>515477.0032</v>
      </c>
      <c r="AD541" s="36">
        <f t="shared" si="420"/>
        <v>487129.8587</v>
      </c>
      <c r="AE541" s="36">
        <f t="shared" si="420"/>
        <v>657952.0773</v>
      </c>
      <c r="AF541" s="36">
        <f t="shared" si="420"/>
        <v>601348.653</v>
      </c>
      <c r="AG541" s="36">
        <f t="shared" si="420"/>
        <v>685434.5674</v>
      </c>
      <c r="AH541" s="36">
        <f t="shared" si="420"/>
        <v>635842.3293</v>
      </c>
      <c r="AI541" s="36">
        <f t="shared" si="420"/>
        <v>720452.4655</v>
      </c>
      <c r="AJ541" s="36">
        <f t="shared" si="420"/>
        <v>694815.2208</v>
      </c>
      <c r="AK541" s="36">
        <f t="shared" si="420"/>
        <v>776978.8974</v>
      </c>
      <c r="AL541" s="36">
        <f t="shared" si="420"/>
        <v>732536.5576</v>
      </c>
      <c r="AM541" s="36">
        <f t="shared" si="420"/>
        <v>831371.0322</v>
      </c>
      <c r="AN541" s="36">
        <f t="shared" si="420"/>
        <v>768409.9593</v>
      </c>
      <c r="AO541" s="36">
        <f t="shared" si="420"/>
        <v>872870.7954</v>
      </c>
      <c r="AP541" s="36">
        <f t="shared" si="420"/>
        <v>826474.1909</v>
      </c>
      <c r="AQ541" s="36">
        <f t="shared" si="420"/>
        <v>1157797.137</v>
      </c>
      <c r="AR541" s="36">
        <f t="shared" si="420"/>
        <v>1013011.473</v>
      </c>
      <c r="AS541" s="36">
        <f t="shared" si="420"/>
        <v>1192430.793</v>
      </c>
      <c r="AT541" s="36">
        <f t="shared" si="420"/>
        <v>1051148.489</v>
      </c>
      <c r="AU541" s="36">
        <f t="shared" si="420"/>
        <v>1239983.05</v>
      </c>
      <c r="AV541" s="36">
        <f t="shared" si="420"/>
        <v>1118403.629</v>
      </c>
      <c r="AW541" s="36">
        <f t="shared" si="420"/>
        <v>1295896.169</v>
      </c>
      <c r="AX541" s="36">
        <f t="shared" si="420"/>
        <v>1162909.806</v>
      </c>
      <c r="AY541" s="36">
        <f t="shared" si="420"/>
        <v>1345702.162</v>
      </c>
      <c r="AZ541" s="36">
        <f t="shared" si="420"/>
        <v>1211827.416</v>
      </c>
      <c r="BA541" s="36">
        <f t="shared" si="420"/>
        <v>1386356.599</v>
      </c>
      <c r="BB541" s="36">
        <f t="shared" si="420"/>
        <v>1263532.329</v>
      </c>
      <c r="BC541" s="36">
        <f t="shared" si="420"/>
        <v>2003497.207</v>
      </c>
      <c r="BD541" s="36">
        <f t="shared" si="420"/>
        <v>1503661.78</v>
      </c>
      <c r="BE541" s="36">
        <f t="shared" si="420"/>
        <v>2058263.527</v>
      </c>
      <c r="BF541" s="36">
        <f t="shared" si="420"/>
        <v>1568562.363</v>
      </c>
      <c r="BG541" s="36">
        <f t="shared" si="420"/>
        <v>2120395.365</v>
      </c>
      <c r="BH541" s="36">
        <f t="shared" si="420"/>
        <v>1632147.839</v>
      </c>
      <c r="BI541" s="36">
        <f t="shared" si="420"/>
        <v>2176948.927</v>
      </c>
      <c r="BJ541" s="36">
        <f t="shared" si="420"/>
        <v>1679976.013</v>
      </c>
      <c r="BK541" s="36">
        <f t="shared" si="420"/>
        <v>2243483.668</v>
      </c>
      <c r="BL541" s="36">
        <f t="shared" si="420"/>
        <v>1745524.712</v>
      </c>
      <c r="BM541" s="36">
        <f t="shared" si="420"/>
        <v>2292854.167</v>
      </c>
      <c r="BN541" s="36">
        <f t="shared" si="420"/>
        <v>1806150.322</v>
      </c>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c r="CM541" s="11"/>
      <c r="CN541" s="11"/>
      <c r="CO541" s="11"/>
      <c r="CP541" s="11"/>
      <c r="CQ541" s="11"/>
      <c r="CR541" s="11"/>
      <c r="CS541" s="11"/>
      <c r="CT541" s="11"/>
      <c r="CU541" s="11"/>
      <c r="CV541" s="11"/>
      <c r="CW541" s="11"/>
      <c r="CX541" s="11"/>
      <c r="CY541" s="11"/>
      <c r="CZ541" s="11"/>
      <c r="DA541" s="11"/>
      <c r="DB541" s="11"/>
      <c r="DC541" s="11"/>
      <c r="DD541" s="11"/>
      <c r="DE541" s="11"/>
      <c r="DF541" s="11"/>
      <c r="DG541" s="11"/>
      <c r="DH541" s="11"/>
      <c r="DI541" s="11"/>
      <c r="DJ541" s="11"/>
      <c r="DK541" s="11"/>
      <c r="DL541" s="11"/>
      <c r="DM541" s="11"/>
      <c r="DN541" s="11"/>
      <c r="DO541" s="11"/>
      <c r="DP541" s="11"/>
      <c r="DQ541" s="11"/>
      <c r="DR541" s="11"/>
      <c r="DS541" s="11"/>
      <c r="DT541" s="11"/>
      <c r="DU541" s="11"/>
      <c r="DV541" s="11"/>
      <c r="DW541" s="11"/>
      <c r="DX541" s="11"/>
      <c r="DY541" s="11"/>
      <c r="DZ541" s="11"/>
      <c r="EA541" s="11"/>
      <c r="EB541" s="11"/>
      <c r="EC541" s="11"/>
      <c r="ED541" s="11"/>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row>
    <row r="542" ht="14.25" customHeight="1"/>
    <row r="543" ht="14.25" customHeight="1">
      <c r="A543" s="11"/>
      <c r="B543" s="11" t="s">
        <v>110</v>
      </c>
      <c r="C543" s="11"/>
      <c r="D543" s="11"/>
      <c r="E543" s="11"/>
      <c r="F543" s="11"/>
      <c r="G543" s="36">
        <f t="shared" ref="G543:BN543" si="421">+G460-G541</f>
        <v>-100409.58</v>
      </c>
      <c r="H543" s="36">
        <f t="shared" si="421"/>
        <v>-88521.40377</v>
      </c>
      <c r="I543" s="36">
        <f t="shared" si="421"/>
        <v>-93238.34125</v>
      </c>
      <c r="J543" s="36">
        <f t="shared" si="421"/>
        <v>-103110.2785</v>
      </c>
      <c r="K543" s="36">
        <f t="shared" si="421"/>
        <v>-88497.02002</v>
      </c>
      <c r="L543" s="36">
        <f t="shared" si="421"/>
        <v>-84805.99038</v>
      </c>
      <c r="M543" s="36">
        <f t="shared" si="421"/>
        <v>-92323.38626</v>
      </c>
      <c r="N543" s="36">
        <f t="shared" si="421"/>
        <v>-73644.80367</v>
      </c>
      <c r="O543" s="36">
        <f t="shared" si="421"/>
        <v>-74704.51939</v>
      </c>
      <c r="P543" s="36">
        <f t="shared" si="421"/>
        <v>-67064.88137</v>
      </c>
      <c r="Q543" s="36">
        <f t="shared" si="421"/>
        <v>-41596.83354</v>
      </c>
      <c r="R543" s="36">
        <f t="shared" si="421"/>
        <v>-51771.6876</v>
      </c>
      <c r="S543" s="36">
        <f t="shared" si="421"/>
        <v>-81304.43171</v>
      </c>
      <c r="T543" s="36">
        <f t="shared" si="421"/>
        <v>-61825.35988</v>
      </c>
      <c r="U543" s="36">
        <f t="shared" si="421"/>
        <v>-53311.96753</v>
      </c>
      <c r="V543" s="36">
        <f t="shared" si="421"/>
        <v>-33010.24726</v>
      </c>
      <c r="W543" s="36">
        <f t="shared" si="421"/>
        <v>-8597.423923</v>
      </c>
      <c r="X543" s="36">
        <f t="shared" si="421"/>
        <v>-9694.123504</v>
      </c>
      <c r="Y543" s="36">
        <f t="shared" si="421"/>
        <v>18188.96979</v>
      </c>
      <c r="Z543" s="36">
        <f t="shared" si="421"/>
        <v>21796.49</v>
      </c>
      <c r="AA543" s="36">
        <f t="shared" si="421"/>
        <v>53613.09258</v>
      </c>
      <c r="AB543" s="36">
        <f t="shared" si="421"/>
        <v>60851.06064</v>
      </c>
      <c r="AC543" s="36">
        <f t="shared" si="421"/>
        <v>105307.3783</v>
      </c>
      <c r="AD543" s="36">
        <f t="shared" si="421"/>
        <v>132717.5447</v>
      </c>
      <c r="AE543" s="36">
        <f t="shared" si="421"/>
        <v>142065.7917</v>
      </c>
      <c r="AF543" s="36">
        <f t="shared" si="421"/>
        <v>128443.5164</v>
      </c>
      <c r="AG543" s="36">
        <f t="shared" si="421"/>
        <v>228111.9053</v>
      </c>
      <c r="AH543" s="36">
        <f t="shared" si="421"/>
        <v>211064.9838</v>
      </c>
      <c r="AI543" s="36">
        <f t="shared" si="421"/>
        <v>313829.0535</v>
      </c>
      <c r="AJ543" s="36">
        <f t="shared" si="421"/>
        <v>276486.9374</v>
      </c>
      <c r="AK543" s="36">
        <f t="shared" si="421"/>
        <v>385403.8597</v>
      </c>
      <c r="AL543" s="36">
        <f t="shared" si="421"/>
        <v>370626.7024</v>
      </c>
      <c r="AM543" s="36">
        <f t="shared" si="421"/>
        <v>466693.2293</v>
      </c>
      <c r="AN543" s="36">
        <f t="shared" si="421"/>
        <v>474323.022</v>
      </c>
      <c r="AO543" s="36">
        <f t="shared" si="421"/>
        <v>568726.7164</v>
      </c>
      <c r="AP543" s="36">
        <f t="shared" si="421"/>
        <v>563838.6173</v>
      </c>
      <c r="AQ543" s="36">
        <f t="shared" si="421"/>
        <v>690417.1572</v>
      </c>
      <c r="AR543" s="36">
        <f t="shared" si="421"/>
        <v>542734.0136</v>
      </c>
      <c r="AS543" s="36">
        <f t="shared" si="421"/>
        <v>824840.1633</v>
      </c>
      <c r="AT543" s="36">
        <f t="shared" si="421"/>
        <v>677293.8185</v>
      </c>
      <c r="AU543" s="36">
        <f t="shared" si="421"/>
        <v>953689.0527</v>
      </c>
      <c r="AV543" s="36">
        <f t="shared" si="421"/>
        <v>790213.2589</v>
      </c>
      <c r="AW543" s="36">
        <f t="shared" si="421"/>
        <v>1081798.126</v>
      </c>
      <c r="AX543" s="36">
        <f t="shared" si="421"/>
        <v>933656.2708</v>
      </c>
      <c r="AY543" s="36">
        <f t="shared" si="421"/>
        <v>1223953.052</v>
      </c>
      <c r="AZ543" s="36">
        <f t="shared" si="421"/>
        <v>1080801.542</v>
      </c>
      <c r="BA543" s="36">
        <f t="shared" si="421"/>
        <v>1383559.349</v>
      </c>
      <c r="BB543" s="36">
        <f t="shared" si="421"/>
        <v>1233656.93</v>
      </c>
      <c r="BC543" s="36">
        <f t="shared" si="421"/>
        <v>1609374.317</v>
      </c>
      <c r="BD543" s="36">
        <f t="shared" si="421"/>
        <v>1224434.912</v>
      </c>
      <c r="BE543" s="36">
        <f t="shared" si="421"/>
        <v>1788932.435</v>
      </c>
      <c r="BF543" s="36">
        <f t="shared" si="421"/>
        <v>1397267.934</v>
      </c>
      <c r="BG543" s="36">
        <f t="shared" si="421"/>
        <v>1968006.779</v>
      </c>
      <c r="BH543" s="36">
        <f t="shared" si="421"/>
        <v>1578427.506</v>
      </c>
      <c r="BI543" s="36">
        <f t="shared" si="421"/>
        <v>2159806.354</v>
      </c>
      <c r="BJ543" s="36">
        <f t="shared" si="421"/>
        <v>1782632.779</v>
      </c>
      <c r="BK543" s="36">
        <f t="shared" si="421"/>
        <v>2349060.662</v>
      </c>
      <c r="BL543" s="36">
        <f t="shared" si="421"/>
        <v>1976707.158</v>
      </c>
      <c r="BM543" s="36">
        <f t="shared" si="421"/>
        <v>2563228.904</v>
      </c>
      <c r="BN543" s="36">
        <f t="shared" si="421"/>
        <v>2183620.874</v>
      </c>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c r="CM543" s="11"/>
      <c r="CN543" s="11"/>
      <c r="CO543" s="11"/>
      <c r="CP543" s="11"/>
      <c r="CQ543" s="11"/>
      <c r="CR543" s="11"/>
      <c r="CS543" s="11"/>
      <c r="CT543" s="11"/>
      <c r="CU543" s="11"/>
      <c r="CV543" s="11"/>
      <c r="CW543" s="11"/>
      <c r="CX543" s="11"/>
      <c r="CY543" s="11"/>
      <c r="CZ543" s="11"/>
      <c r="DA543" s="11"/>
      <c r="DB543" s="11"/>
      <c r="DC543" s="11"/>
      <c r="DD543" s="11"/>
      <c r="DE543" s="11"/>
      <c r="DF543" s="11"/>
      <c r="DG543" s="11"/>
      <c r="DH543" s="11"/>
      <c r="DI543" s="11"/>
      <c r="DJ543" s="11"/>
      <c r="DK543" s="11"/>
      <c r="DL543" s="11"/>
      <c r="DM543" s="11"/>
      <c r="DN543" s="11"/>
      <c r="DO543" s="11"/>
      <c r="DP543" s="11"/>
      <c r="DQ543" s="11"/>
      <c r="DR543" s="11"/>
      <c r="DS543" s="11"/>
      <c r="DT543" s="11"/>
      <c r="DU543" s="11"/>
      <c r="DV543" s="11"/>
      <c r="DW543" s="11"/>
      <c r="DX543" s="11"/>
      <c r="DY543" s="11"/>
      <c r="DZ543" s="11"/>
      <c r="EA543" s="11"/>
      <c r="EB543" s="11"/>
      <c r="EC543" s="11"/>
      <c r="ED543" s="11"/>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row>
    <row r="544" ht="14.25" customHeight="1">
      <c r="C544" s="13" t="s">
        <v>111</v>
      </c>
      <c r="G544" s="45">
        <f t="shared" ref="G544:BN544" si="422">+G543/G460</f>
        <v>-22.63516231</v>
      </c>
      <c r="H544" s="45">
        <f t="shared" si="422"/>
        <v>-6.922592362</v>
      </c>
      <c r="I544" s="45">
        <f t="shared" si="422"/>
        <v>-4.395655108</v>
      </c>
      <c r="J544" s="45">
        <f t="shared" si="422"/>
        <v>-3.466000132</v>
      </c>
      <c r="K544" s="45">
        <f t="shared" si="422"/>
        <v>-2.069825778</v>
      </c>
      <c r="L544" s="45">
        <f t="shared" si="422"/>
        <v>-1.049824494</v>
      </c>
      <c r="M544" s="45">
        <f t="shared" si="422"/>
        <v>-1.340314354</v>
      </c>
      <c r="N544" s="45">
        <f t="shared" si="422"/>
        <v>-0.8520670676</v>
      </c>
      <c r="O544" s="45">
        <f t="shared" si="422"/>
        <v>-0.5791272378</v>
      </c>
      <c r="P544" s="45">
        <f t="shared" si="422"/>
        <v>-0.5512928801</v>
      </c>
      <c r="Q544" s="45">
        <f t="shared" si="422"/>
        <v>-0.2464431354</v>
      </c>
      <c r="R544" s="45">
        <f t="shared" si="422"/>
        <v>-0.31187938</v>
      </c>
      <c r="S544" s="45">
        <f t="shared" si="422"/>
        <v>-0.3345098889</v>
      </c>
      <c r="T544" s="45">
        <f t="shared" si="422"/>
        <v>-0.2809692265</v>
      </c>
      <c r="U544" s="45">
        <f t="shared" si="422"/>
        <v>-0.1769127811</v>
      </c>
      <c r="V544" s="45">
        <f t="shared" si="422"/>
        <v>-0.1168223656</v>
      </c>
      <c r="W544" s="45">
        <f t="shared" si="422"/>
        <v>-0.02335529155</v>
      </c>
      <c r="X544" s="45">
        <f t="shared" si="422"/>
        <v>-0.0274152581</v>
      </c>
      <c r="Y544" s="45">
        <f t="shared" si="422"/>
        <v>0.04101664471</v>
      </c>
      <c r="Z544" s="45">
        <f t="shared" si="422"/>
        <v>0.05030387718</v>
      </c>
      <c r="AA544" s="45">
        <f t="shared" si="422"/>
        <v>0.1016232701</v>
      </c>
      <c r="AB544" s="45">
        <f t="shared" si="422"/>
        <v>0.1165924397</v>
      </c>
      <c r="AC544" s="45">
        <f t="shared" si="422"/>
        <v>0.1696359983</v>
      </c>
      <c r="AD544" s="45">
        <f t="shared" si="422"/>
        <v>0.2141132543</v>
      </c>
      <c r="AE544" s="45">
        <f t="shared" si="422"/>
        <v>0.1775782731</v>
      </c>
      <c r="AF544" s="45">
        <f t="shared" si="422"/>
        <v>0.1760001296</v>
      </c>
      <c r="AG544" s="45">
        <f t="shared" si="422"/>
        <v>0.2496992896</v>
      </c>
      <c r="AH544" s="45">
        <f t="shared" si="422"/>
        <v>0.2492185161</v>
      </c>
      <c r="AI544" s="45">
        <f t="shared" si="422"/>
        <v>0.3034271112</v>
      </c>
      <c r="AJ544" s="45">
        <f t="shared" si="422"/>
        <v>0.2846559488</v>
      </c>
      <c r="AK544" s="45">
        <f t="shared" si="422"/>
        <v>0.3315636415</v>
      </c>
      <c r="AL544" s="45">
        <f t="shared" si="422"/>
        <v>0.3359672279</v>
      </c>
      <c r="AM544" s="45">
        <f t="shared" si="422"/>
        <v>0.3595301428</v>
      </c>
      <c r="AN544" s="45">
        <f t="shared" si="422"/>
        <v>0.3816773427</v>
      </c>
      <c r="AO544" s="45">
        <f t="shared" si="422"/>
        <v>0.3945114442</v>
      </c>
      <c r="AP544" s="45">
        <f t="shared" si="422"/>
        <v>0.4055480278</v>
      </c>
      <c r="AQ544" s="45">
        <f t="shared" si="422"/>
        <v>0.3735590398</v>
      </c>
      <c r="AR544" s="45">
        <f t="shared" si="422"/>
        <v>0.3488578424</v>
      </c>
      <c r="AS544" s="45">
        <f t="shared" si="422"/>
        <v>0.4088891285</v>
      </c>
      <c r="AT544" s="45">
        <f t="shared" si="422"/>
        <v>0.3918521409</v>
      </c>
      <c r="AU544" s="45">
        <f t="shared" si="422"/>
        <v>0.4347454897</v>
      </c>
      <c r="AV544" s="45">
        <f t="shared" si="422"/>
        <v>0.4140240317</v>
      </c>
      <c r="AW544" s="45">
        <f t="shared" si="422"/>
        <v>0.4549778028</v>
      </c>
      <c r="AX544" s="45">
        <f t="shared" si="422"/>
        <v>0.4453264227</v>
      </c>
      <c r="AY544" s="45">
        <f t="shared" si="422"/>
        <v>0.4763102244</v>
      </c>
      <c r="AZ544" s="45">
        <f t="shared" si="422"/>
        <v>0.4714245356</v>
      </c>
      <c r="BA544" s="45">
        <f t="shared" si="422"/>
        <v>0.499495066</v>
      </c>
      <c r="BB544" s="45">
        <f t="shared" si="422"/>
        <v>0.4940181948</v>
      </c>
      <c r="BC544" s="45">
        <f t="shared" si="422"/>
        <v>0.4454557286</v>
      </c>
      <c r="BD544" s="45">
        <f t="shared" si="422"/>
        <v>0.4488238689</v>
      </c>
      <c r="BE544" s="45">
        <f t="shared" si="422"/>
        <v>0.4649964422</v>
      </c>
      <c r="BF544" s="45">
        <f t="shared" si="422"/>
        <v>0.4711220111</v>
      </c>
      <c r="BG544" s="45">
        <f t="shared" si="422"/>
        <v>0.4813633076</v>
      </c>
      <c r="BH544" s="45">
        <f t="shared" si="422"/>
        <v>0.4916338465</v>
      </c>
      <c r="BI544" s="45">
        <f t="shared" si="422"/>
        <v>0.4980235715</v>
      </c>
      <c r="BJ544" s="45">
        <f t="shared" si="422"/>
        <v>0.5148236159</v>
      </c>
      <c r="BK544" s="45">
        <f t="shared" si="422"/>
        <v>0.5114943903</v>
      </c>
      <c r="BL544" s="45">
        <f t="shared" si="422"/>
        <v>0.531054278</v>
      </c>
      <c r="BM544" s="45">
        <f t="shared" si="422"/>
        <v>0.5278387677</v>
      </c>
      <c r="BN544" s="45">
        <f t="shared" si="422"/>
        <v>0.5473047868</v>
      </c>
    </row>
    <row r="545" ht="14.25" customHeight="1"/>
    <row r="546" ht="14.25" customHeight="1">
      <c r="B546" s="13" t="s">
        <v>230</v>
      </c>
      <c r="G546" s="13">
        <v>0.0</v>
      </c>
      <c r="H546" s="3">
        <v>0.0</v>
      </c>
      <c r="I546" s="13">
        <v>0.0</v>
      </c>
      <c r="J546" s="13">
        <v>0.0</v>
      </c>
      <c r="K546" s="13">
        <v>0.0</v>
      </c>
      <c r="L546" s="13">
        <v>0.0</v>
      </c>
      <c r="M546" s="13">
        <v>0.0</v>
      </c>
      <c r="N546" s="13">
        <v>0.0</v>
      </c>
      <c r="O546" s="13">
        <v>0.0</v>
      </c>
      <c r="P546" s="13">
        <v>0.0</v>
      </c>
      <c r="Q546" s="13">
        <v>0.0</v>
      </c>
      <c r="R546" s="13">
        <v>0.0</v>
      </c>
      <c r="S546" s="13">
        <v>0.0</v>
      </c>
      <c r="T546" s="13">
        <v>0.0</v>
      </c>
      <c r="U546" s="13">
        <v>0.0</v>
      </c>
      <c r="V546" s="13">
        <v>0.0</v>
      </c>
      <c r="W546" s="13">
        <v>0.0</v>
      </c>
      <c r="X546" s="13">
        <v>0.0</v>
      </c>
      <c r="Y546" s="13">
        <v>0.0</v>
      </c>
      <c r="Z546" s="13">
        <v>0.0</v>
      </c>
      <c r="AA546" s="13">
        <v>0.0</v>
      </c>
      <c r="AB546" s="13">
        <v>0.0</v>
      </c>
      <c r="AC546" s="13">
        <v>0.0</v>
      </c>
      <c r="AD546" s="13">
        <v>0.0</v>
      </c>
      <c r="AE546" s="13">
        <v>0.0</v>
      </c>
      <c r="AF546" s="13">
        <v>0.0</v>
      </c>
      <c r="AG546" s="13">
        <v>0.0</v>
      </c>
      <c r="AH546" s="13">
        <v>0.0</v>
      </c>
      <c r="AI546" s="13">
        <v>0.0</v>
      </c>
      <c r="AJ546" s="13">
        <v>0.0</v>
      </c>
      <c r="AK546" s="13">
        <v>0.0</v>
      </c>
      <c r="AL546" s="13">
        <v>0.0</v>
      </c>
      <c r="AM546" s="13">
        <v>0.0</v>
      </c>
      <c r="AN546" s="13">
        <v>0.0</v>
      </c>
      <c r="AO546" s="13">
        <v>0.0</v>
      </c>
      <c r="AP546" s="13">
        <v>0.0</v>
      </c>
      <c r="AQ546" s="13">
        <v>0.0</v>
      </c>
      <c r="AR546" s="13">
        <v>0.0</v>
      </c>
      <c r="AS546" s="13">
        <v>0.0</v>
      </c>
      <c r="AT546" s="13">
        <v>0.0</v>
      </c>
      <c r="AU546" s="13">
        <v>0.0</v>
      </c>
      <c r="AV546" s="13">
        <v>0.0</v>
      </c>
      <c r="AW546" s="13">
        <v>0.0</v>
      </c>
      <c r="AX546" s="13">
        <v>0.0</v>
      </c>
      <c r="AY546" s="13">
        <v>0.0</v>
      </c>
      <c r="AZ546" s="13">
        <v>0.0</v>
      </c>
      <c r="BA546" s="13">
        <v>0.0</v>
      </c>
      <c r="BB546" s="13">
        <v>0.0</v>
      </c>
      <c r="BC546" s="13">
        <v>0.0</v>
      </c>
      <c r="BD546" s="13">
        <v>0.0</v>
      </c>
      <c r="BE546" s="13">
        <v>0.0</v>
      </c>
      <c r="BF546" s="13">
        <v>0.0</v>
      </c>
      <c r="BG546" s="13">
        <v>0.0</v>
      </c>
      <c r="BH546" s="13">
        <v>0.0</v>
      </c>
      <c r="BI546" s="13">
        <v>0.0</v>
      </c>
      <c r="BJ546" s="13">
        <v>0.0</v>
      </c>
      <c r="BK546" s="13">
        <v>0.0</v>
      </c>
      <c r="BL546" s="13">
        <v>0.0</v>
      </c>
      <c r="BM546" s="13">
        <v>0.0</v>
      </c>
      <c r="BN546" s="13">
        <v>0.0</v>
      </c>
    </row>
    <row r="547" ht="14.25" customHeight="1">
      <c r="B547" s="13" t="s">
        <v>179</v>
      </c>
      <c r="G547" s="57">
        <f t="shared" ref="G547:BN547" si="423">+G543-G546</f>
        <v>-100409.58</v>
      </c>
      <c r="H547" s="57">
        <f t="shared" si="423"/>
        <v>-88521.40377</v>
      </c>
      <c r="I547" s="57">
        <f t="shared" si="423"/>
        <v>-93238.34125</v>
      </c>
      <c r="J547" s="57">
        <f t="shared" si="423"/>
        <v>-103110.2785</v>
      </c>
      <c r="K547" s="57">
        <f t="shared" si="423"/>
        <v>-88497.02002</v>
      </c>
      <c r="L547" s="57">
        <f t="shared" si="423"/>
        <v>-84805.99038</v>
      </c>
      <c r="M547" s="57">
        <f t="shared" si="423"/>
        <v>-92323.38626</v>
      </c>
      <c r="N547" s="57">
        <f t="shared" si="423"/>
        <v>-73644.80367</v>
      </c>
      <c r="O547" s="57">
        <f t="shared" si="423"/>
        <v>-74704.51939</v>
      </c>
      <c r="P547" s="57">
        <f t="shared" si="423"/>
        <v>-67064.88137</v>
      </c>
      <c r="Q547" s="57">
        <f t="shared" si="423"/>
        <v>-41596.83354</v>
      </c>
      <c r="R547" s="57">
        <f t="shared" si="423"/>
        <v>-51771.6876</v>
      </c>
      <c r="S547" s="57">
        <f t="shared" si="423"/>
        <v>-81304.43171</v>
      </c>
      <c r="T547" s="57">
        <f t="shared" si="423"/>
        <v>-61825.35988</v>
      </c>
      <c r="U547" s="57">
        <f t="shared" si="423"/>
        <v>-53311.96753</v>
      </c>
      <c r="V547" s="57">
        <f t="shared" si="423"/>
        <v>-33010.24726</v>
      </c>
      <c r="W547" s="57">
        <f t="shared" si="423"/>
        <v>-8597.423923</v>
      </c>
      <c r="X547" s="57">
        <f t="shared" si="423"/>
        <v>-9694.123504</v>
      </c>
      <c r="Y547" s="57">
        <f t="shared" si="423"/>
        <v>18188.96979</v>
      </c>
      <c r="Z547" s="57">
        <f t="shared" si="423"/>
        <v>21796.49</v>
      </c>
      <c r="AA547" s="57">
        <f t="shared" si="423"/>
        <v>53613.09258</v>
      </c>
      <c r="AB547" s="57">
        <f t="shared" si="423"/>
        <v>60851.06064</v>
      </c>
      <c r="AC547" s="57">
        <f t="shared" si="423"/>
        <v>105307.3783</v>
      </c>
      <c r="AD547" s="57">
        <f t="shared" si="423"/>
        <v>132717.5447</v>
      </c>
      <c r="AE547" s="57">
        <f t="shared" si="423"/>
        <v>142065.7917</v>
      </c>
      <c r="AF547" s="57">
        <f t="shared" si="423"/>
        <v>128443.5164</v>
      </c>
      <c r="AG547" s="57">
        <f t="shared" si="423"/>
        <v>228111.9053</v>
      </c>
      <c r="AH547" s="57">
        <f t="shared" si="423"/>
        <v>211064.9838</v>
      </c>
      <c r="AI547" s="57">
        <f t="shared" si="423"/>
        <v>313829.0535</v>
      </c>
      <c r="AJ547" s="57">
        <f t="shared" si="423"/>
        <v>276486.9374</v>
      </c>
      <c r="AK547" s="57">
        <f t="shared" si="423"/>
        <v>385403.8597</v>
      </c>
      <c r="AL547" s="57">
        <f t="shared" si="423"/>
        <v>370626.7024</v>
      </c>
      <c r="AM547" s="57">
        <f t="shared" si="423"/>
        <v>466693.2293</v>
      </c>
      <c r="AN547" s="57">
        <f t="shared" si="423"/>
        <v>474323.022</v>
      </c>
      <c r="AO547" s="57">
        <f t="shared" si="423"/>
        <v>568726.7164</v>
      </c>
      <c r="AP547" s="57">
        <f t="shared" si="423"/>
        <v>563838.6173</v>
      </c>
      <c r="AQ547" s="57">
        <f t="shared" si="423"/>
        <v>690417.1572</v>
      </c>
      <c r="AR547" s="57">
        <f t="shared" si="423"/>
        <v>542734.0136</v>
      </c>
      <c r="AS547" s="57">
        <f t="shared" si="423"/>
        <v>824840.1633</v>
      </c>
      <c r="AT547" s="57">
        <f t="shared" si="423"/>
        <v>677293.8185</v>
      </c>
      <c r="AU547" s="57">
        <f t="shared" si="423"/>
        <v>953689.0527</v>
      </c>
      <c r="AV547" s="57">
        <f t="shared" si="423"/>
        <v>790213.2589</v>
      </c>
      <c r="AW547" s="57">
        <f t="shared" si="423"/>
        <v>1081798.126</v>
      </c>
      <c r="AX547" s="57">
        <f t="shared" si="423"/>
        <v>933656.2708</v>
      </c>
      <c r="AY547" s="57">
        <f t="shared" si="423"/>
        <v>1223953.052</v>
      </c>
      <c r="AZ547" s="57">
        <f t="shared" si="423"/>
        <v>1080801.542</v>
      </c>
      <c r="BA547" s="57">
        <f t="shared" si="423"/>
        <v>1383559.349</v>
      </c>
      <c r="BB547" s="57">
        <f t="shared" si="423"/>
        <v>1233656.93</v>
      </c>
      <c r="BC547" s="57">
        <f t="shared" si="423"/>
        <v>1609374.317</v>
      </c>
      <c r="BD547" s="57">
        <f t="shared" si="423"/>
        <v>1224434.912</v>
      </c>
      <c r="BE547" s="57">
        <f t="shared" si="423"/>
        <v>1788932.435</v>
      </c>
      <c r="BF547" s="57">
        <f t="shared" si="423"/>
        <v>1397267.934</v>
      </c>
      <c r="BG547" s="57">
        <f t="shared" si="423"/>
        <v>1968006.779</v>
      </c>
      <c r="BH547" s="57">
        <f t="shared" si="423"/>
        <v>1578427.506</v>
      </c>
      <c r="BI547" s="57">
        <f t="shared" si="423"/>
        <v>2159806.354</v>
      </c>
      <c r="BJ547" s="57">
        <f t="shared" si="423"/>
        <v>1782632.779</v>
      </c>
      <c r="BK547" s="57">
        <f t="shared" si="423"/>
        <v>2349060.662</v>
      </c>
      <c r="BL547" s="57">
        <f t="shared" si="423"/>
        <v>1976707.158</v>
      </c>
      <c r="BM547" s="57">
        <f t="shared" si="423"/>
        <v>2563228.904</v>
      </c>
      <c r="BN547" s="57">
        <f t="shared" si="423"/>
        <v>2183620.874</v>
      </c>
    </row>
    <row r="548" ht="14.25" customHeight="1">
      <c r="B548" s="13" t="s">
        <v>231</v>
      </c>
      <c r="G548" s="57">
        <v>0.0</v>
      </c>
      <c r="H548" s="57">
        <v>0.0</v>
      </c>
      <c r="I548" s="57">
        <v>0.0</v>
      </c>
      <c r="J548" s="57">
        <v>0.0</v>
      </c>
      <c r="K548" s="57">
        <v>0.0</v>
      </c>
      <c r="L548" s="57">
        <v>0.0</v>
      </c>
      <c r="M548" s="57">
        <v>0.0</v>
      </c>
      <c r="N548" s="57">
        <v>0.0</v>
      </c>
      <c r="O548" s="57">
        <v>0.0</v>
      </c>
      <c r="P548" s="57">
        <v>0.0</v>
      </c>
      <c r="Q548" s="57">
        <v>0.0</v>
      </c>
      <c r="R548" s="57">
        <v>0.0</v>
      </c>
      <c r="S548" s="57">
        <v>0.0</v>
      </c>
      <c r="T548" s="57">
        <v>0.0</v>
      </c>
      <c r="U548" s="57">
        <v>0.0</v>
      </c>
      <c r="V548" s="57">
        <v>0.0</v>
      </c>
      <c r="W548" s="57">
        <v>0.0</v>
      </c>
      <c r="X548" s="57">
        <v>0.0</v>
      </c>
      <c r="Y548" s="57">
        <v>0.0</v>
      </c>
      <c r="Z548" s="57">
        <v>0.0</v>
      </c>
      <c r="AA548" s="57">
        <v>0.0</v>
      </c>
      <c r="AB548" s="57">
        <v>0.0</v>
      </c>
      <c r="AC548" s="57">
        <v>0.0</v>
      </c>
      <c r="AD548" s="57">
        <v>0.0</v>
      </c>
      <c r="AE548" s="57">
        <v>0.0</v>
      </c>
      <c r="AF548" s="57">
        <v>0.0</v>
      </c>
      <c r="AG548" s="57">
        <v>0.0</v>
      </c>
      <c r="AH548" s="57">
        <v>0.0</v>
      </c>
      <c r="AI548" s="57">
        <v>0.0</v>
      </c>
      <c r="AJ548" s="57">
        <v>0.0</v>
      </c>
      <c r="AK548" s="57">
        <v>0.0</v>
      </c>
      <c r="AL548" s="57">
        <v>0.0</v>
      </c>
      <c r="AM548" s="57">
        <v>0.0</v>
      </c>
      <c r="AN548" s="57">
        <v>0.0</v>
      </c>
      <c r="AO548" s="57">
        <v>0.0</v>
      </c>
      <c r="AP548" s="57">
        <v>0.0</v>
      </c>
      <c r="AQ548" s="57">
        <v>0.0</v>
      </c>
      <c r="AR548" s="57">
        <v>0.0</v>
      </c>
      <c r="AS548" s="57">
        <v>0.0</v>
      </c>
      <c r="AT548" s="57">
        <v>0.0</v>
      </c>
      <c r="AU548" s="57">
        <v>0.0</v>
      </c>
      <c r="AV548" s="57">
        <v>0.0</v>
      </c>
      <c r="AW548" s="57">
        <v>0.0</v>
      </c>
      <c r="AX548" s="57">
        <v>0.0</v>
      </c>
      <c r="AY548" s="57">
        <v>0.0</v>
      </c>
      <c r="AZ548" s="57">
        <v>0.0</v>
      </c>
      <c r="BA548" s="57">
        <v>0.0</v>
      </c>
      <c r="BB548" s="57">
        <v>0.0</v>
      </c>
      <c r="BC548" s="57">
        <v>0.0</v>
      </c>
      <c r="BD548" s="57">
        <v>0.0</v>
      </c>
      <c r="BE548" s="57">
        <v>0.0</v>
      </c>
      <c r="BF548" s="57">
        <v>0.0</v>
      </c>
      <c r="BG548" s="57">
        <v>0.0</v>
      </c>
      <c r="BH548" s="57">
        <v>0.0</v>
      </c>
      <c r="BI548" s="57">
        <v>0.0</v>
      </c>
      <c r="BJ548" s="57">
        <v>0.0</v>
      </c>
      <c r="BK548" s="57">
        <v>0.0</v>
      </c>
      <c r="BL548" s="57">
        <v>0.0</v>
      </c>
      <c r="BM548" s="57">
        <v>0.0</v>
      </c>
      <c r="BN548" s="57">
        <v>0.0</v>
      </c>
    </row>
    <row r="549" ht="14.25" customHeight="1">
      <c r="B549" s="13" t="s">
        <v>232</v>
      </c>
      <c r="G549" s="57">
        <f t="shared" ref="G549:BN549" si="424">+G547-G548</f>
        <v>-100409.58</v>
      </c>
      <c r="H549" s="57">
        <f t="shared" si="424"/>
        <v>-88521.40377</v>
      </c>
      <c r="I549" s="57">
        <f t="shared" si="424"/>
        <v>-93238.34125</v>
      </c>
      <c r="J549" s="57">
        <f t="shared" si="424"/>
        <v>-103110.2785</v>
      </c>
      <c r="K549" s="57">
        <f t="shared" si="424"/>
        <v>-88497.02002</v>
      </c>
      <c r="L549" s="57">
        <f t="shared" si="424"/>
        <v>-84805.99038</v>
      </c>
      <c r="M549" s="57">
        <f t="shared" si="424"/>
        <v>-92323.38626</v>
      </c>
      <c r="N549" s="57">
        <f t="shared" si="424"/>
        <v>-73644.80367</v>
      </c>
      <c r="O549" s="57">
        <f t="shared" si="424"/>
        <v>-74704.51939</v>
      </c>
      <c r="P549" s="57">
        <f t="shared" si="424"/>
        <v>-67064.88137</v>
      </c>
      <c r="Q549" s="57">
        <f t="shared" si="424"/>
        <v>-41596.83354</v>
      </c>
      <c r="R549" s="57">
        <f t="shared" si="424"/>
        <v>-51771.6876</v>
      </c>
      <c r="S549" s="57">
        <f t="shared" si="424"/>
        <v>-81304.43171</v>
      </c>
      <c r="T549" s="57">
        <f t="shared" si="424"/>
        <v>-61825.35988</v>
      </c>
      <c r="U549" s="57">
        <f t="shared" si="424"/>
        <v>-53311.96753</v>
      </c>
      <c r="V549" s="57">
        <f t="shared" si="424"/>
        <v>-33010.24726</v>
      </c>
      <c r="W549" s="57">
        <f t="shared" si="424"/>
        <v>-8597.423923</v>
      </c>
      <c r="X549" s="57">
        <f t="shared" si="424"/>
        <v>-9694.123504</v>
      </c>
      <c r="Y549" s="57">
        <f t="shared" si="424"/>
        <v>18188.96979</v>
      </c>
      <c r="Z549" s="57">
        <f t="shared" si="424"/>
        <v>21796.49</v>
      </c>
      <c r="AA549" s="57">
        <f t="shared" si="424"/>
        <v>53613.09258</v>
      </c>
      <c r="AB549" s="57">
        <f t="shared" si="424"/>
        <v>60851.06064</v>
      </c>
      <c r="AC549" s="57">
        <f t="shared" si="424"/>
        <v>105307.3783</v>
      </c>
      <c r="AD549" s="57">
        <f t="shared" si="424"/>
        <v>132717.5447</v>
      </c>
      <c r="AE549" s="57">
        <f t="shared" si="424"/>
        <v>142065.7917</v>
      </c>
      <c r="AF549" s="57">
        <f t="shared" si="424"/>
        <v>128443.5164</v>
      </c>
      <c r="AG549" s="57">
        <f t="shared" si="424"/>
        <v>228111.9053</v>
      </c>
      <c r="AH549" s="57">
        <f t="shared" si="424"/>
        <v>211064.9838</v>
      </c>
      <c r="AI549" s="57">
        <f t="shared" si="424"/>
        <v>313829.0535</v>
      </c>
      <c r="AJ549" s="57">
        <f t="shared" si="424"/>
        <v>276486.9374</v>
      </c>
      <c r="AK549" s="57">
        <f t="shared" si="424"/>
        <v>385403.8597</v>
      </c>
      <c r="AL549" s="57">
        <f t="shared" si="424"/>
        <v>370626.7024</v>
      </c>
      <c r="AM549" s="57">
        <f t="shared" si="424"/>
        <v>466693.2293</v>
      </c>
      <c r="AN549" s="57">
        <f t="shared" si="424"/>
        <v>474323.022</v>
      </c>
      <c r="AO549" s="57">
        <f t="shared" si="424"/>
        <v>568726.7164</v>
      </c>
      <c r="AP549" s="57">
        <f t="shared" si="424"/>
        <v>563838.6173</v>
      </c>
      <c r="AQ549" s="57">
        <f t="shared" si="424"/>
        <v>690417.1572</v>
      </c>
      <c r="AR549" s="57">
        <f t="shared" si="424"/>
        <v>542734.0136</v>
      </c>
      <c r="AS549" s="57">
        <f t="shared" si="424"/>
        <v>824840.1633</v>
      </c>
      <c r="AT549" s="57">
        <f t="shared" si="424"/>
        <v>677293.8185</v>
      </c>
      <c r="AU549" s="57">
        <f t="shared" si="424"/>
        <v>953689.0527</v>
      </c>
      <c r="AV549" s="57">
        <f t="shared" si="424"/>
        <v>790213.2589</v>
      </c>
      <c r="AW549" s="57">
        <f t="shared" si="424"/>
        <v>1081798.126</v>
      </c>
      <c r="AX549" s="57">
        <f t="shared" si="424"/>
        <v>933656.2708</v>
      </c>
      <c r="AY549" s="57">
        <f t="shared" si="424"/>
        <v>1223953.052</v>
      </c>
      <c r="AZ549" s="57">
        <f t="shared" si="424"/>
        <v>1080801.542</v>
      </c>
      <c r="BA549" s="57">
        <f t="shared" si="424"/>
        <v>1383559.349</v>
      </c>
      <c r="BB549" s="57">
        <f t="shared" si="424"/>
        <v>1233656.93</v>
      </c>
      <c r="BC549" s="57">
        <f t="shared" si="424"/>
        <v>1609374.317</v>
      </c>
      <c r="BD549" s="57">
        <f t="shared" si="424"/>
        <v>1224434.912</v>
      </c>
      <c r="BE549" s="57">
        <f t="shared" si="424"/>
        <v>1788932.435</v>
      </c>
      <c r="BF549" s="57">
        <f t="shared" si="424"/>
        <v>1397267.934</v>
      </c>
      <c r="BG549" s="57">
        <f t="shared" si="424"/>
        <v>1968006.779</v>
      </c>
      <c r="BH549" s="57">
        <f t="shared" si="424"/>
        <v>1578427.506</v>
      </c>
      <c r="BI549" s="57">
        <f t="shared" si="424"/>
        <v>2159806.354</v>
      </c>
      <c r="BJ549" s="57">
        <f t="shared" si="424"/>
        <v>1782632.779</v>
      </c>
      <c r="BK549" s="57">
        <f t="shared" si="424"/>
        <v>2349060.662</v>
      </c>
      <c r="BL549" s="57">
        <f t="shared" si="424"/>
        <v>1976707.158</v>
      </c>
      <c r="BM549" s="57">
        <f t="shared" si="424"/>
        <v>2563228.904</v>
      </c>
      <c r="BN549" s="57">
        <f t="shared" si="424"/>
        <v>2183620.874</v>
      </c>
    </row>
    <row r="550" ht="14.25" customHeight="1">
      <c r="B550" s="13" t="s">
        <v>180</v>
      </c>
      <c r="G550" s="57"/>
      <c r="H550" s="57">
        <f t="shared" ref="H550:BN550" si="425">+G557</f>
        <v>0</v>
      </c>
      <c r="I550" s="57">
        <f t="shared" si="425"/>
        <v>0</v>
      </c>
      <c r="J550" s="57">
        <f t="shared" si="425"/>
        <v>0</v>
      </c>
      <c r="K550" s="57">
        <f t="shared" si="425"/>
        <v>0</v>
      </c>
      <c r="L550" s="57">
        <f t="shared" si="425"/>
        <v>0</v>
      </c>
      <c r="M550" s="57">
        <f t="shared" si="425"/>
        <v>0</v>
      </c>
      <c r="N550" s="57">
        <f t="shared" si="425"/>
        <v>0</v>
      </c>
      <c r="O550" s="57">
        <f t="shared" si="425"/>
        <v>0</v>
      </c>
      <c r="P550" s="57">
        <f t="shared" si="425"/>
        <v>0</v>
      </c>
      <c r="Q550" s="57">
        <f t="shared" si="425"/>
        <v>0</v>
      </c>
      <c r="R550" s="57">
        <f t="shared" si="425"/>
        <v>0</v>
      </c>
      <c r="S550" s="57">
        <f t="shared" si="425"/>
        <v>0</v>
      </c>
      <c r="T550" s="57">
        <f t="shared" si="425"/>
        <v>0</v>
      </c>
      <c r="U550" s="57">
        <f t="shared" si="425"/>
        <v>0</v>
      </c>
      <c r="V550" s="57">
        <f t="shared" si="425"/>
        <v>0</v>
      </c>
      <c r="W550" s="57">
        <f t="shared" si="425"/>
        <v>0</v>
      </c>
      <c r="X550" s="57">
        <f t="shared" si="425"/>
        <v>0</v>
      </c>
      <c r="Y550" s="57">
        <f t="shared" si="425"/>
        <v>0</v>
      </c>
      <c r="Z550" s="57">
        <f t="shared" si="425"/>
        <v>0</v>
      </c>
      <c r="AA550" s="57">
        <f t="shared" si="425"/>
        <v>0</v>
      </c>
      <c r="AB550" s="57">
        <f t="shared" si="425"/>
        <v>0</v>
      </c>
      <c r="AC550" s="57">
        <f t="shared" si="425"/>
        <v>0</v>
      </c>
      <c r="AD550" s="57">
        <f t="shared" si="425"/>
        <v>0</v>
      </c>
      <c r="AE550" s="57">
        <f t="shared" si="425"/>
        <v>0</v>
      </c>
      <c r="AF550" s="57">
        <f t="shared" si="425"/>
        <v>0</v>
      </c>
      <c r="AG550" s="57">
        <f t="shared" si="425"/>
        <v>0</v>
      </c>
      <c r="AH550" s="57">
        <f t="shared" si="425"/>
        <v>0</v>
      </c>
      <c r="AI550" s="57">
        <f t="shared" si="425"/>
        <v>0</v>
      </c>
      <c r="AJ550" s="57">
        <f t="shared" si="425"/>
        <v>78457.26337</v>
      </c>
      <c r="AK550" s="57">
        <f t="shared" si="425"/>
        <v>49507.41851</v>
      </c>
      <c r="AL550" s="57">
        <f t="shared" si="425"/>
        <v>83974.1103</v>
      </c>
      <c r="AM550" s="57">
        <f t="shared" si="425"/>
        <v>71663.14802</v>
      </c>
      <c r="AN550" s="57">
        <f t="shared" si="425"/>
        <v>98757.52032</v>
      </c>
      <c r="AO550" s="57">
        <f t="shared" si="425"/>
        <v>93891.37543</v>
      </c>
      <c r="AP550" s="57">
        <f t="shared" si="425"/>
        <v>118708.8352</v>
      </c>
      <c r="AQ550" s="57">
        <f t="shared" si="425"/>
        <v>111282.4455</v>
      </c>
      <c r="AR550" s="57">
        <f t="shared" si="425"/>
        <v>144783.6779</v>
      </c>
      <c r="AS550" s="57">
        <f t="shared" si="425"/>
        <v>99487.58392</v>
      </c>
      <c r="AT550" s="57">
        <f t="shared" si="425"/>
        <v>181338.1449</v>
      </c>
      <c r="AU550" s="57">
        <f t="shared" si="425"/>
        <v>123988.9184</v>
      </c>
      <c r="AV550" s="57">
        <f t="shared" si="425"/>
        <v>207425.0336</v>
      </c>
      <c r="AW550" s="57">
        <f t="shared" si="425"/>
        <v>145697.0563</v>
      </c>
      <c r="AX550" s="57">
        <f t="shared" si="425"/>
        <v>234025.2675</v>
      </c>
      <c r="AY550" s="57">
        <f t="shared" si="425"/>
        <v>174907.7508</v>
      </c>
      <c r="AZ550" s="57">
        <f t="shared" si="425"/>
        <v>262261.3252</v>
      </c>
      <c r="BA550" s="57">
        <f t="shared" si="425"/>
        <v>204635.0541</v>
      </c>
      <c r="BB550" s="57">
        <f t="shared" si="425"/>
        <v>294731.0738</v>
      </c>
      <c r="BC550" s="57">
        <f t="shared" si="425"/>
        <v>234731.4641</v>
      </c>
      <c r="BD550" s="57">
        <f t="shared" si="425"/>
        <v>343660.7131</v>
      </c>
      <c r="BE550" s="57">
        <f t="shared" si="425"/>
        <v>220193.5498</v>
      </c>
      <c r="BF550" s="57">
        <f t="shared" si="425"/>
        <v>392184.7213</v>
      </c>
      <c r="BG550" s="57">
        <f t="shared" si="425"/>
        <v>251270.8032</v>
      </c>
      <c r="BH550" s="57">
        <f t="shared" si="425"/>
        <v>429183.994</v>
      </c>
      <c r="BI550" s="57">
        <f t="shared" si="425"/>
        <v>287310.8781</v>
      </c>
      <c r="BJ550" s="57">
        <f t="shared" si="425"/>
        <v>468123.8689</v>
      </c>
      <c r="BK550" s="57">
        <f t="shared" si="425"/>
        <v>328627.2275</v>
      </c>
      <c r="BL550" s="57">
        <f t="shared" si="425"/>
        <v>505108.3586</v>
      </c>
      <c r="BM550" s="57">
        <f t="shared" si="425"/>
        <v>367899.6999</v>
      </c>
      <c r="BN550" s="57">
        <f t="shared" si="425"/>
        <v>548832.3011</v>
      </c>
    </row>
    <row r="551" ht="14.25" customHeight="1">
      <c r="B551" s="13" t="s">
        <v>233</v>
      </c>
      <c r="G551" s="57">
        <f t="shared" ref="G551:BN551" si="426">+G549-G550</f>
        <v>-100409.58</v>
      </c>
      <c r="H551" s="57">
        <f t="shared" si="426"/>
        <v>-88521.40377</v>
      </c>
      <c r="I551" s="57">
        <f t="shared" si="426"/>
        <v>-93238.34125</v>
      </c>
      <c r="J551" s="57">
        <f t="shared" si="426"/>
        <v>-103110.2785</v>
      </c>
      <c r="K551" s="57">
        <f t="shared" si="426"/>
        <v>-88497.02002</v>
      </c>
      <c r="L551" s="57">
        <f t="shared" si="426"/>
        <v>-84805.99038</v>
      </c>
      <c r="M551" s="57">
        <f t="shared" si="426"/>
        <v>-92323.38626</v>
      </c>
      <c r="N551" s="57">
        <f t="shared" si="426"/>
        <v>-73644.80367</v>
      </c>
      <c r="O551" s="57">
        <f t="shared" si="426"/>
        <v>-74704.51939</v>
      </c>
      <c r="P551" s="57">
        <f t="shared" si="426"/>
        <v>-67064.88137</v>
      </c>
      <c r="Q551" s="57">
        <f t="shared" si="426"/>
        <v>-41596.83354</v>
      </c>
      <c r="R551" s="57">
        <f t="shared" si="426"/>
        <v>-51771.6876</v>
      </c>
      <c r="S551" s="57">
        <f t="shared" si="426"/>
        <v>-81304.43171</v>
      </c>
      <c r="T551" s="57">
        <f t="shared" si="426"/>
        <v>-61825.35988</v>
      </c>
      <c r="U551" s="57">
        <f t="shared" si="426"/>
        <v>-53311.96753</v>
      </c>
      <c r="V551" s="57">
        <f t="shared" si="426"/>
        <v>-33010.24726</v>
      </c>
      <c r="W551" s="57">
        <f t="shared" si="426"/>
        <v>-8597.423923</v>
      </c>
      <c r="X551" s="57">
        <f t="shared" si="426"/>
        <v>-9694.123504</v>
      </c>
      <c r="Y551" s="57">
        <f t="shared" si="426"/>
        <v>18188.96979</v>
      </c>
      <c r="Z551" s="57">
        <f t="shared" si="426"/>
        <v>21796.49</v>
      </c>
      <c r="AA551" s="57">
        <f t="shared" si="426"/>
        <v>53613.09258</v>
      </c>
      <c r="AB551" s="57">
        <f t="shared" si="426"/>
        <v>60851.06064</v>
      </c>
      <c r="AC551" s="57">
        <f t="shared" si="426"/>
        <v>105307.3783</v>
      </c>
      <c r="AD551" s="57">
        <f t="shared" si="426"/>
        <v>132717.5447</v>
      </c>
      <c r="AE551" s="57">
        <f t="shared" si="426"/>
        <v>142065.7917</v>
      </c>
      <c r="AF551" s="57">
        <f t="shared" si="426"/>
        <v>128443.5164</v>
      </c>
      <c r="AG551" s="57">
        <f t="shared" si="426"/>
        <v>228111.9053</v>
      </c>
      <c r="AH551" s="57">
        <f t="shared" si="426"/>
        <v>211064.9838</v>
      </c>
      <c r="AI551" s="57">
        <f t="shared" si="426"/>
        <v>313829.0535</v>
      </c>
      <c r="AJ551" s="57">
        <f t="shared" si="426"/>
        <v>198029.6741</v>
      </c>
      <c r="AK551" s="57">
        <f t="shared" si="426"/>
        <v>335896.4412</v>
      </c>
      <c r="AL551" s="57">
        <f t="shared" si="426"/>
        <v>286652.5921</v>
      </c>
      <c r="AM551" s="57">
        <f t="shared" si="426"/>
        <v>395030.0813</v>
      </c>
      <c r="AN551" s="57">
        <f t="shared" si="426"/>
        <v>375565.5017</v>
      </c>
      <c r="AO551" s="57">
        <f t="shared" si="426"/>
        <v>474835.3409</v>
      </c>
      <c r="AP551" s="57">
        <f t="shared" si="426"/>
        <v>445129.7821</v>
      </c>
      <c r="AQ551" s="57">
        <f t="shared" si="426"/>
        <v>579134.7117</v>
      </c>
      <c r="AR551" s="57">
        <f t="shared" si="426"/>
        <v>397950.3357</v>
      </c>
      <c r="AS551" s="57">
        <f t="shared" si="426"/>
        <v>725352.5794</v>
      </c>
      <c r="AT551" s="57">
        <f t="shared" si="426"/>
        <v>495955.6737</v>
      </c>
      <c r="AU551" s="57">
        <f t="shared" si="426"/>
        <v>829700.1343</v>
      </c>
      <c r="AV551" s="57">
        <f t="shared" si="426"/>
        <v>582788.2253</v>
      </c>
      <c r="AW551" s="57">
        <f t="shared" si="426"/>
        <v>936101.0699</v>
      </c>
      <c r="AX551" s="57">
        <f t="shared" si="426"/>
        <v>699631.0033</v>
      </c>
      <c r="AY551" s="57">
        <f t="shared" si="426"/>
        <v>1049045.301</v>
      </c>
      <c r="AZ551" s="57">
        <f t="shared" si="426"/>
        <v>818540.2164</v>
      </c>
      <c r="BA551" s="57">
        <f t="shared" si="426"/>
        <v>1178924.295</v>
      </c>
      <c r="BB551" s="57">
        <f t="shared" si="426"/>
        <v>938925.8565</v>
      </c>
      <c r="BC551" s="57">
        <f t="shared" si="426"/>
        <v>1374642.852</v>
      </c>
      <c r="BD551" s="57">
        <f t="shared" si="426"/>
        <v>880774.1993</v>
      </c>
      <c r="BE551" s="57">
        <f t="shared" si="426"/>
        <v>1568738.885</v>
      </c>
      <c r="BF551" s="57">
        <f t="shared" si="426"/>
        <v>1005083.213</v>
      </c>
      <c r="BG551" s="57">
        <f t="shared" si="426"/>
        <v>1716735.976</v>
      </c>
      <c r="BH551" s="57">
        <f t="shared" si="426"/>
        <v>1149243.512</v>
      </c>
      <c r="BI551" s="57">
        <f t="shared" si="426"/>
        <v>1872495.475</v>
      </c>
      <c r="BJ551" s="57">
        <f t="shared" si="426"/>
        <v>1314508.91</v>
      </c>
      <c r="BK551" s="57">
        <f t="shared" si="426"/>
        <v>2020433.434</v>
      </c>
      <c r="BL551" s="57">
        <f t="shared" si="426"/>
        <v>1471598.8</v>
      </c>
      <c r="BM551" s="57">
        <f t="shared" si="426"/>
        <v>2195329.205</v>
      </c>
      <c r="BN551" s="57">
        <f t="shared" si="426"/>
        <v>1634788.572</v>
      </c>
    </row>
    <row r="552" ht="14.25" customHeight="1"/>
    <row r="553" ht="14.25" customHeight="1">
      <c r="B553" s="13" t="s">
        <v>367</v>
      </c>
    </row>
    <row r="554" ht="14.25" customHeight="1">
      <c r="C554" s="13" t="s">
        <v>233</v>
      </c>
      <c r="G554" s="57">
        <f t="shared" ref="G554:BN554" si="427">+G551</f>
        <v>-100409.58</v>
      </c>
      <c r="H554" s="57">
        <f t="shared" si="427"/>
        <v>-88521.40377</v>
      </c>
      <c r="I554" s="57">
        <f t="shared" si="427"/>
        <v>-93238.34125</v>
      </c>
      <c r="J554" s="57">
        <f t="shared" si="427"/>
        <v>-103110.2785</v>
      </c>
      <c r="K554" s="57">
        <f t="shared" si="427"/>
        <v>-88497.02002</v>
      </c>
      <c r="L554" s="57">
        <f t="shared" si="427"/>
        <v>-84805.99038</v>
      </c>
      <c r="M554" s="57">
        <f t="shared" si="427"/>
        <v>-92323.38626</v>
      </c>
      <c r="N554" s="57">
        <f t="shared" si="427"/>
        <v>-73644.80367</v>
      </c>
      <c r="O554" s="57">
        <f t="shared" si="427"/>
        <v>-74704.51939</v>
      </c>
      <c r="P554" s="57">
        <f t="shared" si="427"/>
        <v>-67064.88137</v>
      </c>
      <c r="Q554" s="57">
        <f t="shared" si="427"/>
        <v>-41596.83354</v>
      </c>
      <c r="R554" s="57">
        <f t="shared" si="427"/>
        <v>-51771.6876</v>
      </c>
      <c r="S554" s="57">
        <f t="shared" si="427"/>
        <v>-81304.43171</v>
      </c>
      <c r="T554" s="57">
        <f t="shared" si="427"/>
        <v>-61825.35988</v>
      </c>
      <c r="U554" s="57">
        <f t="shared" si="427"/>
        <v>-53311.96753</v>
      </c>
      <c r="V554" s="57">
        <f t="shared" si="427"/>
        <v>-33010.24726</v>
      </c>
      <c r="W554" s="57">
        <f t="shared" si="427"/>
        <v>-8597.423923</v>
      </c>
      <c r="X554" s="57">
        <f t="shared" si="427"/>
        <v>-9694.123504</v>
      </c>
      <c r="Y554" s="57">
        <f t="shared" si="427"/>
        <v>18188.96979</v>
      </c>
      <c r="Z554" s="57">
        <f t="shared" si="427"/>
        <v>21796.49</v>
      </c>
      <c r="AA554" s="57">
        <f t="shared" si="427"/>
        <v>53613.09258</v>
      </c>
      <c r="AB554" s="57">
        <f t="shared" si="427"/>
        <v>60851.06064</v>
      </c>
      <c r="AC554" s="57">
        <f t="shared" si="427"/>
        <v>105307.3783</v>
      </c>
      <c r="AD554" s="57">
        <f t="shared" si="427"/>
        <v>132717.5447</v>
      </c>
      <c r="AE554" s="57">
        <f t="shared" si="427"/>
        <v>142065.7917</v>
      </c>
      <c r="AF554" s="57">
        <f t="shared" si="427"/>
        <v>128443.5164</v>
      </c>
      <c r="AG554" s="57">
        <f t="shared" si="427"/>
        <v>228111.9053</v>
      </c>
      <c r="AH554" s="57">
        <f t="shared" si="427"/>
        <v>211064.9838</v>
      </c>
      <c r="AI554" s="57">
        <f t="shared" si="427"/>
        <v>313829.0535</v>
      </c>
      <c r="AJ554" s="57">
        <f t="shared" si="427"/>
        <v>198029.6741</v>
      </c>
      <c r="AK554" s="57">
        <f t="shared" si="427"/>
        <v>335896.4412</v>
      </c>
      <c r="AL554" s="57">
        <f t="shared" si="427"/>
        <v>286652.5921</v>
      </c>
      <c r="AM554" s="57">
        <f t="shared" si="427"/>
        <v>395030.0813</v>
      </c>
      <c r="AN554" s="57">
        <f t="shared" si="427"/>
        <v>375565.5017</v>
      </c>
      <c r="AO554" s="57">
        <f t="shared" si="427"/>
        <v>474835.3409</v>
      </c>
      <c r="AP554" s="57">
        <f t="shared" si="427"/>
        <v>445129.7821</v>
      </c>
      <c r="AQ554" s="57">
        <f t="shared" si="427"/>
        <v>579134.7117</v>
      </c>
      <c r="AR554" s="57">
        <f t="shared" si="427"/>
        <v>397950.3357</v>
      </c>
      <c r="AS554" s="57">
        <f t="shared" si="427"/>
        <v>725352.5794</v>
      </c>
      <c r="AT554" s="57">
        <f t="shared" si="427"/>
        <v>495955.6737</v>
      </c>
      <c r="AU554" s="57">
        <f t="shared" si="427"/>
        <v>829700.1343</v>
      </c>
      <c r="AV554" s="57">
        <f t="shared" si="427"/>
        <v>582788.2253</v>
      </c>
      <c r="AW554" s="57">
        <f t="shared" si="427"/>
        <v>936101.0699</v>
      </c>
      <c r="AX554" s="57">
        <f t="shared" si="427"/>
        <v>699631.0033</v>
      </c>
      <c r="AY554" s="57">
        <f t="shared" si="427"/>
        <v>1049045.301</v>
      </c>
      <c r="AZ554" s="57">
        <f t="shared" si="427"/>
        <v>818540.2164</v>
      </c>
      <c r="BA554" s="57">
        <f t="shared" si="427"/>
        <v>1178924.295</v>
      </c>
      <c r="BB554" s="57">
        <f t="shared" si="427"/>
        <v>938925.8565</v>
      </c>
      <c r="BC554" s="57">
        <f t="shared" si="427"/>
        <v>1374642.852</v>
      </c>
      <c r="BD554" s="57">
        <f t="shared" si="427"/>
        <v>880774.1993</v>
      </c>
      <c r="BE554" s="57">
        <f t="shared" si="427"/>
        <v>1568738.885</v>
      </c>
      <c r="BF554" s="57">
        <f t="shared" si="427"/>
        <v>1005083.213</v>
      </c>
      <c r="BG554" s="57">
        <f t="shared" si="427"/>
        <v>1716735.976</v>
      </c>
      <c r="BH554" s="57">
        <f t="shared" si="427"/>
        <v>1149243.512</v>
      </c>
      <c r="BI554" s="57">
        <f t="shared" si="427"/>
        <v>1872495.475</v>
      </c>
      <c r="BJ554" s="57">
        <f t="shared" si="427"/>
        <v>1314508.91</v>
      </c>
      <c r="BK554" s="57">
        <f t="shared" si="427"/>
        <v>2020433.434</v>
      </c>
      <c r="BL554" s="57">
        <f t="shared" si="427"/>
        <v>1471598.8</v>
      </c>
      <c r="BM554" s="57">
        <f t="shared" si="427"/>
        <v>2195329.205</v>
      </c>
      <c r="BN554" s="57">
        <f t="shared" si="427"/>
        <v>1634788.572</v>
      </c>
    </row>
    <row r="555" ht="14.25" customHeight="1">
      <c r="C555" s="13" t="s">
        <v>368</v>
      </c>
      <c r="G555" s="57">
        <f t="shared" ref="G555:BN555" si="428">+SUM($G$554:G554)</f>
        <v>-100409.58</v>
      </c>
      <c r="H555" s="57">
        <f t="shared" si="428"/>
        <v>-188930.9838</v>
      </c>
      <c r="I555" s="57">
        <f t="shared" si="428"/>
        <v>-282169.325</v>
      </c>
      <c r="J555" s="57">
        <f t="shared" si="428"/>
        <v>-385279.6036</v>
      </c>
      <c r="K555" s="57">
        <f t="shared" si="428"/>
        <v>-473776.6236</v>
      </c>
      <c r="L555" s="57">
        <f t="shared" si="428"/>
        <v>-558582.614</v>
      </c>
      <c r="M555" s="57">
        <f t="shared" si="428"/>
        <v>-650906.0002</v>
      </c>
      <c r="N555" s="57">
        <f t="shared" si="428"/>
        <v>-724550.8039</v>
      </c>
      <c r="O555" s="57">
        <f t="shared" si="428"/>
        <v>-799255.3233</v>
      </c>
      <c r="P555" s="57">
        <f t="shared" si="428"/>
        <v>-866320.2046</v>
      </c>
      <c r="Q555" s="57">
        <f t="shared" si="428"/>
        <v>-907917.0382</v>
      </c>
      <c r="R555" s="57">
        <f t="shared" si="428"/>
        <v>-959688.7258</v>
      </c>
      <c r="S555" s="57">
        <f t="shared" si="428"/>
        <v>-1040993.158</v>
      </c>
      <c r="T555" s="57">
        <f t="shared" si="428"/>
        <v>-1102818.517</v>
      </c>
      <c r="U555" s="57">
        <f t="shared" si="428"/>
        <v>-1156130.485</v>
      </c>
      <c r="V555" s="57">
        <f t="shared" si="428"/>
        <v>-1189140.732</v>
      </c>
      <c r="W555" s="57">
        <f t="shared" si="428"/>
        <v>-1197738.156</v>
      </c>
      <c r="X555" s="57">
        <f t="shared" si="428"/>
        <v>-1207432.28</v>
      </c>
      <c r="Y555" s="57">
        <f t="shared" si="428"/>
        <v>-1189243.31</v>
      </c>
      <c r="Z555" s="57">
        <f t="shared" si="428"/>
        <v>-1167446.82</v>
      </c>
      <c r="AA555" s="57">
        <f t="shared" si="428"/>
        <v>-1113833.727</v>
      </c>
      <c r="AB555" s="57">
        <f t="shared" si="428"/>
        <v>-1052982.667</v>
      </c>
      <c r="AC555" s="57">
        <f t="shared" si="428"/>
        <v>-947675.2883</v>
      </c>
      <c r="AD555" s="57">
        <f t="shared" si="428"/>
        <v>-814957.7436</v>
      </c>
      <c r="AE555" s="57">
        <f t="shared" si="428"/>
        <v>-672891.9519</v>
      </c>
      <c r="AF555" s="57">
        <f t="shared" si="428"/>
        <v>-544448.4355</v>
      </c>
      <c r="AG555" s="57">
        <f t="shared" si="428"/>
        <v>-316336.5303</v>
      </c>
      <c r="AH555" s="57">
        <f t="shared" si="428"/>
        <v>-105271.5465</v>
      </c>
      <c r="AI555" s="57">
        <f t="shared" si="428"/>
        <v>208557.507</v>
      </c>
      <c r="AJ555" s="57">
        <f t="shared" si="428"/>
        <v>406587.1811</v>
      </c>
      <c r="AK555" s="57">
        <f t="shared" si="428"/>
        <v>742483.6223</v>
      </c>
      <c r="AL555" s="57">
        <f t="shared" si="428"/>
        <v>1029136.214</v>
      </c>
      <c r="AM555" s="57">
        <f t="shared" si="428"/>
        <v>1424166.296</v>
      </c>
      <c r="AN555" s="57">
        <f t="shared" si="428"/>
        <v>1799731.797</v>
      </c>
      <c r="AO555" s="57">
        <f t="shared" si="428"/>
        <v>2274567.138</v>
      </c>
      <c r="AP555" s="57">
        <f t="shared" si="428"/>
        <v>2719696.92</v>
      </c>
      <c r="AQ555" s="57">
        <f t="shared" si="428"/>
        <v>3298831.632</v>
      </c>
      <c r="AR555" s="57">
        <f t="shared" si="428"/>
        <v>3696781.968</v>
      </c>
      <c r="AS555" s="57">
        <f t="shared" si="428"/>
        <v>4422134.547</v>
      </c>
      <c r="AT555" s="57">
        <f t="shared" si="428"/>
        <v>4918090.221</v>
      </c>
      <c r="AU555" s="57">
        <f t="shared" si="428"/>
        <v>5747790.355</v>
      </c>
      <c r="AV555" s="57">
        <f t="shared" si="428"/>
        <v>6330578.58</v>
      </c>
      <c r="AW555" s="57">
        <f t="shared" si="428"/>
        <v>7266679.65</v>
      </c>
      <c r="AX555" s="57">
        <f t="shared" si="428"/>
        <v>7966310.654</v>
      </c>
      <c r="AY555" s="57">
        <f t="shared" si="428"/>
        <v>9015355.954</v>
      </c>
      <c r="AZ555" s="57">
        <f t="shared" si="428"/>
        <v>9833896.171</v>
      </c>
      <c r="BA555" s="57">
        <f t="shared" si="428"/>
        <v>11012820.47</v>
      </c>
      <c r="BB555" s="57">
        <f t="shared" si="428"/>
        <v>11951746.32</v>
      </c>
      <c r="BC555" s="57">
        <f t="shared" si="428"/>
        <v>13326389.17</v>
      </c>
      <c r="BD555" s="57">
        <f t="shared" si="428"/>
        <v>14207163.37</v>
      </c>
      <c r="BE555" s="57">
        <f t="shared" si="428"/>
        <v>15775902.26</v>
      </c>
      <c r="BF555" s="57">
        <f t="shared" si="428"/>
        <v>16780985.47</v>
      </c>
      <c r="BG555" s="57">
        <f t="shared" si="428"/>
        <v>18497721.45</v>
      </c>
      <c r="BH555" s="57">
        <f t="shared" si="428"/>
        <v>19646964.96</v>
      </c>
      <c r="BI555" s="57">
        <f t="shared" si="428"/>
        <v>21519460.44</v>
      </c>
      <c r="BJ555" s="57">
        <f t="shared" si="428"/>
        <v>22833969.35</v>
      </c>
      <c r="BK555" s="57">
        <f t="shared" si="428"/>
        <v>24854402.78</v>
      </c>
      <c r="BL555" s="57">
        <f t="shared" si="428"/>
        <v>26326001.58</v>
      </c>
      <c r="BM555" s="57">
        <f t="shared" si="428"/>
        <v>28521330.78</v>
      </c>
      <c r="BN555" s="57">
        <f t="shared" si="428"/>
        <v>30156119.36</v>
      </c>
    </row>
    <row r="556" ht="14.25" customHeight="1">
      <c r="C556" s="13" t="s">
        <v>100</v>
      </c>
      <c r="G556" s="163">
        <f>+Assumptions!$I$180</f>
        <v>0.25</v>
      </c>
      <c r="H556" s="163">
        <f>+Assumptions!$I$180</f>
        <v>0.25</v>
      </c>
      <c r="I556" s="163">
        <f>+Assumptions!$I$180</f>
        <v>0.25</v>
      </c>
      <c r="J556" s="163">
        <f>+Assumptions!$I$180</f>
        <v>0.25</v>
      </c>
      <c r="K556" s="163">
        <f>+Assumptions!$I$180</f>
        <v>0.25</v>
      </c>
      <c r="L556" s="163">
        <f>+Assumptions!$I$180</f>
        <v>0.25</v>
      </c>
      <c r="M556" s="163">
        <f>+Assumptions!$I$180</f>
        <v>0.25</v>
      </c>
      <c r="N556" s="163">
        <f>+Assumptions!$I$180</f>
        <v>0.25</v>
      </c>
      <c r="O556" s="163">
        <f>+Assumptions!$I$180</f>
        <v>0.25</v>
      </c>
      <c r="P556" s="163">
        <f>+Assumptions!$I$180</f>
        <v>0.25</v>
      </c>
      <c r="Q556" s="163">
        <f>+Assumptions!$I$180</f>
        <v>0.25</v>
      </c>
      <c r="R556" s="163">
        <f>+Assumptions!$I$180</f>
        <v>0.25</v>
      </c>
      <c r="S556" s="163">
        <f>+Assumptions!$I$180</f>
        <v>0.25</v>
      </c>
      <c r="T556" s="163">
        <f>+Assumptions!$I$180</f>
        <v>0.25</v>
      </c>
      <c r="U556" s="163">
        <f>+Assumptions!$I$180</f>
        <v>0.25</v>
      </c>
      <c r="V556" s="163">
        <f>+Assumptions!$I$180</f>
        <v>0.25</v>
      </c>
      <c r="W556" s="163">
        <f>+Assumptions!$I$180</f>
        <v>0.25</v>
      </c>
      <c r="X556" s="163">
        <f>+Assumptions!$I$180</f>
        <v>0.25</v>
      </c>
      <c r="Y556" s="163">
        <f>+Assumptions!$I$180</f>
        <v>0.25</v>
      </c>
      <c r="Z556" s="163">
        <f>+Assumptions!$I$180</f>
        <v>0.25</v>
      </c>
      <c r="AA556" s="163">
        <f>+Assumptions!$I$180</f>
        <v>0.25</v>
      </c>
      <c r="AB556" s="163">
        <f>+Assumptions!$I$180</f>
        <v>0.25</v>
      </c>
      <c r="AC556" s="163">
        <f>+Assumptions!$I$180</f>
        <v>0.25</v>
      </c>
      <c r="AD556" s="163">
        <f>+Assumptions!$I$180</f>
        <v>0.25</v>
      </c>
      <c r="AE556" s="163">
        <f>+Assumptions!$I$180</f>
        <v>0.25</v>
      </c>
      <c r="AF556" s="163">
        <f>+Assumptions!$I$180</f>
        <v>0.25</v>
      </c>
      <c r="AG556" s="163">
        <f>+Assumptions!$I$180</f>
        <v>0.25</v>
      </c>
      <c r="AH556" s="163">
        <f>+Assumptions!$I$180</f>
        <v>0.25</v>
      </c>
      <c r="AI556" s="163">
        <f>+Assumptions!$I$180</f>
        <v>0.25</v>
      </c>
      <c r="AJ556" s="163">
        <f>+Assumptions!$I$180</f>
        <v>0.25</v>
      </c>
      <c r="AK556" s="163">
        <f>+Assumptions!$I$180</f>
        <v>0.25</v>
      </c>
      <c r="AL556" s="163">
        <f>+Assumptions!$I$180</f>
        <v>0.25</v>
      </c>
      <c r="AM556" s="163">
        <f>+Assumptions!$I$180</f>
        <v>0.25</v>
      </c>
      <c r="AN556" s="163">
        <f>+Assumptions!$I$180</f>
        <v>0.25</v>
      </c>
      <c r="AO556" s="163">
        <f>+Assumptions!$I$180</f>
        <v>0.25</v>
      </c>
      <c r="AP556" s="163">
        <f>+Assumptions!$I$180</f>
        <v>0.25</v>
      </c>
      <c r="AQ556" s="163">
        <f>+Assumptions!$I$180</f>
        <v>0.25</v>
      </c>
      <c r="AR556" s="163">
        <f>+Assumptions!$I$180</f>
        <v>0.25</v>
      </c>
      <c r="AS556" s="163">
        <f>+Assumptions!$I$180</f>
        <v>0.25</v>
      </c>
      <c r="AT556" s="163">
        <f>+Assumptions!$I$180</f>
        <v>0.25</v>
      </c>
      <c r="AU556" s="163">
        <f>+Assumptions!$I$180</f>
        <v>0.25</v>
      </c>
      <c r="AV556" s="163">
        <f>+Assumptions!$I$180</f>
        <v>0.25</v>
      </c>
      <c r="AW556" s="163">
        <f>+Assumptions!$I$180</f>
        <v>0.25</v>
      </c>
      <c r="AX556" s="163">
        <f>+Assumptions!$I$180</f>
        <v>0.25</v>
      </c>
      <c r="AY556" s="163">
        <f>+Assumptions!$I$180</f>
        <v>0.25</v>
      </c>
      <c r="AZ556" s="163">
        <f>+Assumptions!$I$180</f>
        <v>0.25</v>
      </c>
      <c r="BA556" s="163">
        <f>+Assumptions!$I$180</f>
        <v>0.25</v>
      </c>
      <c r="BB556" s="163">
        <f>+Assumptions!$I$180</f>
        <v>0.25</v>
      </c>
      <c r="BC556" s="163">
        <f>+Assumptions!$I$180</f>
        <v>0.25</v>
      </c>
      <c r="BD556" s="163">
        <f>+Assumptions!$I$180</f>
        <v>0.25</v>
      </c>
      <c r="BE556" s="163">
        <f>+Assumptions!$I$180</f>
        <v>0.25</v>
      </c>
      <c r="BF556" s="163">
        <f>+Assumptions!$I$180</f>
        <v>0.25</v>
      </c>
      <c r="BG556" s="163">
        <f>+Assumptions!$I$180</f>
        <v>0.25</v>
      </c>
      <c r="BH556" s="163">
        <f>+Assumptions!$I$180</f>
        <v>0.25</v>
      </c>
      <c r="BI556" s="163">
        <f>+Assumptions!$I$180</f>
        <v>0.25</v>
      </c>
      <c r="BJ556" s="163">
        <f>+Assumptions!$I$180</f>
        <v>0.25</v>
      </c>
      <c r="BK556" s="163">
        <f>+Assumptions!$I$180</f>
        <v>0.25</v>
      </c>
      <c r="BL556" s="163">
        <f>+Assumptions!$I$180</f>
        <v>0.25</v>
      </c>
      <c r="BM556" s="163">
        <f>+Assumptions!$I$180</f>
        <v>0.25</v>
      </c>
      <c r="BN556" s="163">
        <f>+Assumptions!$I$180</f>
        <v>0.25</v>
      </c>
    </row>
    <row r="557" ht="14.25" customHeight="1">
      <c r="C557" s="13" t="s">
        <v>180</v>
      </c>
      <c r="G557" s="57">
        <f t="shared" ref="G557:BN557" si="429">+IF(G555&gt;0,G554*G556,0)</f>
        <v>0</v>
      </c>
      <c r="H557" s="57">
        <f t="shared" si="429"/>
        <v>0</v>
      </c>
      <c r="I557" s="57">
        <f t="shared" si="429"/>
        <v>0</v>
      </c>
      <c r="J557" s="57">
        <f t="shared" si="429"/>
        <v>0</v>
      </c>
      <c r="K557" s="57">
        <f t="shared" si="429"/>
        <v>0</v>
      </c>
      <c r="L557" s="57">
        <f t="shared" si="429"/>
        <v>0</v>
      </c>
      <c r="M557" s="57">
        <f t="shared" si="429"/>
        <v>0</v>
      </c>
      <c r="N557" s="57">
        <f t="shared" si="429"/>
        <v>0</v>
      </c>
      <c r="O557" s="57">
        <f t="shared" si="429"/>
        <v>0</v>
      </c>
      <c r="P557" s="57">
        <f t="shared" si="429"/>
        <v>0</v>
      </c>
      <c r="Q557" s="57">
        <f t="shared" si="429"/>
        <v>0</v>
      </c>
      <c r="R557" s="57">
        <f t="shared" si="429"/>
        <v>0</v>
      </c>
      <c r="S557" s="57">
        <f t="shared" si="429"/>
        <v>0</v>
      </c>
      <c r="T557" s="57">
        <f t="shared" si="429"/>
        <v>0</v>
      </c>
      <c r="U557" s="57">
        <f t="shared" si="429"/>
        <v>0</v>
      </c>
      <c r="V557" s="57">
        <f t="shared" si="429"/>
        <v>0</v>
      </c>
      <c r="W557" s="57">
        <f t="shared" si="429"/>
        <v>0</v>
      </c>
      <c r="X557" s="57">
        <f t="shared" si="429"/>
        <v>0</v>
      </c>
      <c r="Y557" s="57">
        <f t="shared" si="429"/>
        <v>0</v>
      </c>
      <c r="Z557" s="57">
        <f t="shared" si="429"/>
        <v>0</v>
      </c>
      <c r="AA557" s="57">
        <f t="shared" si="429"/>
        <v>0</v>
      </c>
      <c r="AB557" s="57">
        <f t="shared" si="429"/>
        <v>0</v>
      </c>
      <c r="AC557" s="57">
        <f t="shared" si="429"/>
        <v>0</v>
      </c>
      <c r="AD557" s="57">
        <f t="shared" si="429"/>
        <v>0</v>
      </c>
      <c r="AE557" s="57">
        <f t="shared" si="429"/>
        <v>0</v>
      </c>
      <c r="AF557" s="57">
        <f t="shared" si="429"/>
        <v>0</v>
      </c>
      <c r="AG557" s="57">
        <f t="shared" si="429"/>
        <v>0</v>
      </c>
      <c r="AH557" s="57">
        <f t="shared" si="429"/>
        <v>0</v>
      </c>
      <c r="AI557" s="57">
        <f t="shared" si="429"/>
        <v>78457.26337</v>
      </c>
      <c r="AJ557" s="57">
        <f t="shared" si="429"/>
        <v>49507.41851</v>
      </c>
      <c r="AK557" s="57">
        <f t="shared" si="429"/>
        <v>83974.1103</v>
      </c>
      <c r="AL557" s="57">
        <f t="shared" si="429"/>
        <v>71663.14802</v>
      </c>
      <c r="AM557" s="57">
        <f t="shared" si="429"/>
        <v>98757.52032</v>
      </c>
      <c r="AN557" s="57">
        <f t="shared" si="429"/>
        <v>93891.37543</v>
      </c>
      <c r="AO557" s="57">
        <f t="shared" si="429"/>
        <v>118708.8352</v>
      </c>
      <c r="AP557" s="57">
        <f t="shared" si="429"/>
        <v>111282.4455</v>
      </c>
      <c r="AQ557" s="57">
        <f t="shared" si="429"/>
        <v>144783.6779</v>
      </c>
      <c r="AR557" s="57">
        <f t="shared" si="429"/>
        <v>99487.58392</v>
      </c>
      <c r="AS557" s="57">
        <f t="shared" si="429"/>
        <v>181338.1449</v>
      </c>
      <c r="AT557" s="57">
        <f t="shared" si="429"/>
        <v>123988.9184</v>
      </c>
      <c r="AU557" s="57">
        <f t="shared" si="429"/>
        <v>207425.0336</v>
      </c>
      <c r="AV557" s="57">
        <f t="shared" si="429"/>
        <v>145697.0563</v>
      </c>
      <c r="AW557" s="57">
        <f t="shared" si="429"/>
        <v>234025.2675</v>
      </c>
      <c r="AX557" s="57">
        <f t="shared" si="429"/>
        <v>174907.7508</v>
      </c>
      <c r="AY557" s="57">
        <f t="shared" si="429"/>
        <v>262261.3252</v>
      </c>
      <c r="AZ557" s="57">
        <f t="shared" si="429"/>
        <v>204635.0541</v>
      </c>
      <c r="BA557" s="57">
        <f t="shared" si="429"/>
        <v>294731.0738</v>
      </c>
      <c r="BB557" s="57">
        <f t="shared" si="429"/>
        <v>234731.4641</v>
      </c>
      <c r="BC557" s="57">
        <f t="shared" si="429"/>
        <v>343660.7131</v>
      </c>
      <c r="BD557" s="57">
        <f t="shared" si="429"/>
        <v>220193.5498</v>
      </c>
      <c r="BE557" s="57">
        <f t="shared" si="429"/>
        <v>392184.7213</v>
      </c>
      <c r="BF557" s="57">
        <f t="shared" si="429"/>
        <v>251270.8032</v>
      </c>
      <c r="BG557" s="57">
        <f t="shared" si="429"/>
        <v>429183.994</v>
      </c>
      <c r="BH557" s="57">
        <f t="shared" si="429"/>
        <v>287310.8781</v>
      </c>
      <c r="BI557" s="57">
        <f t="shared" si="429"/>
        <v>468123.8689</v>
      </c>
      <c r="BJ557" s="57">
        <f t="shared" si="429"/>
        <v>328627.2275</v>
      </c>
      <c r="BK557" s="57">
        <f t="shared" si="429"/>
        <v>505108.3586</v>
      </c>
      <c r="BL557" s="57">
        <f t="shared" si="429"/>
        <v>367899.6999</v>
      </c>
      <c r="BM557" s="57">
        <f t="shared" si="429"/>
        <v>548832.3011</v>
      </c>
      <c r="BN557" s="57">
        <f t="shared" si="429"/>
        <v>408697.1431</v>
      </c>
    </row>
    <row r="558" ht="14.25" customHeight="1"/>
    <row r="559" ht="14.25" customHeight="1">
      <c r="B559" s="11" t="s">
        <v>369</v>
      </c>
    </row>
    <row r="560" ht="14.25" customHeight="1">
      <c r="C560" s="13" t="s">
        <v>370</v>
      </c>
      <c r="G560" s="37">
        <v>0.0</v>
      </c>
      <c r="H560" s="57">
        <f t="shared" ref="H560:BN560" si="430">+G567</f>
        <v>1401298.753</v>
      </c>
      <c r="I560" s="57">
        <f t="shared" si="430"/>
        <v>1316379.086</v>
      </c>
      <c r="J560" s="57">
        <f t="shared" si="430"/>
        <v>1226780.325</v>
      </c>
      <c r="K560" s="57">
        <f t="shared" si="430"/>
        <v>1127364.686</v>
      </c>
      <c r="L560" s="57">
        <f t="shared" si="430"/>
        <v>1044429.491</v>
      </c>
      <c r="M560" s="57">
        <f t="shared" si="430"/>
        <v>965203.7007</v>
      </c>
      <c r="N560" s="57">
        <f t="shared" si="430"/>
        <v>878503.1348</v>
      </c>
      <c r="O560" s="57">
        <f t="shared" si="430"/>
        <v>812343.2588</v>
      </c>
      <c r="P560" s="57">
        <f t="shared" si="430"/>
        <v>745144.701</v>
      </c>
      <c r="Q560" s="57">
        <f t="shared" si="430"/>
        <v>685639.2293</v>
      </c>
      <c r="R560" s="57">
        <f t="shared" si="430"/>
        <v>653483.3961</v>
      </c>
      <c r="S560" s="57">
        <f t="shared" si="430"/>
        <v>611202.4314</v>
      </c>
      <c r="T560" s="57">
        <f t="shared" si="430"/>
        <v>541446.1426</v>
      </c>
      <c r="U560" s="57">
        <f t="shared" si="430"/>
        <v>491154.8951</v>
      </c>
      <c r="V560" s="57">
        <f t="shared" si="430"/>
        <v>451190.8077</v>
      </c>
      <c r="W560" s="57">
        <f t="shared" si="430"/>
        <v>431516.6456</v>
      </c>
      <c r="X560" s="57">
        <f t="shared" si="430"/>
        <v>438076.8044</v>
      </c>
      <c r="Y560" s="57">
        <f t="shared" si="430"/>
        <v>443541.9331</v>
      </c>
      <c r="Z560" s="57">
        <f t="shared" si="430"/>
        <v>476912.2211</v>
      </c>
      <c r="AA560" s="57">
        <f t="shared" si="430"/>
        <v>513556.7091</v>
      </c>
      <c r="AB560" s="57">
        <f t="shared" si="430"/>
        <v>580709.4878</v>
      </c>
      <c r="AC560" s="57">
        <f t="shared" si="430"/>
        <v>654443.2362</v>
      </c>
      <c r="AD560" s="57">
        <f t="shared" si="430"/>
        <v>770107.7609</v>
      </c>
      <c r="AE560" s="57">
        <f t="shared" si="430"/>
        <v>910562.7831</v>
      </c>
      <c r="AF560" s="57">
        <f t="shared" si="430"/>
        <v>1062087.484</v>
      </c>
      <c r="AG560" s="57">
        <f t="shared" si="430"/>
        <v>1201201.279</v>
      </c>
      <c r="AH560" s="57">
        <f t="shared" si="430"/>
        <v>1431696.444</v>
      </c>
      <c r="AI560" s="57">
        <f t="shared" si="430"/>
        <v>1646712.952</v>
      </c>
      <c r="AJ560" s="57">
        <f t="shared" si="430"/>
        <v>1955914.16</v>
      </c>
      <c r="AK560" s="57">
        <f t="shared" si="430"/>
        <v>2160779.574</v>
      </c>
      <c r="AL560" s="57">
        <f t="shared" si="430"/>
        <v>2491445.129</v>
      </c>
      <c r="AM560" s="57">
        <f t="shared" si="430"/>
        <v>2777700.898</v>
      </c>
      <c r="AN560" s="57">
        <f t="shared" si="430"/>
        <v>3163245.595</v>
      </c>
      <c r="AO560" s="57">
        <f t="shared" si="430"/>
        <v>3531214.187</v>
      </c>
      <c r="AP560" s="57">
        <f t="shared" si="430"/>
        <v>3990310.465</v>
      </c>
      <c r="AQ560" s="57">
        <f t="shared" si="430"/>
        <v>4422652.812</v>
      </c>
      <c r="AR560" s="57">
        <f t="shared" si="430"/>
        <v>4979578.921</v>
      </c>
      <c r="AS560" s="57">
        <f t="shared" si="430"/>
        <v>5373301.092</v>
      </c>
      <c r="AT560" s="57">
        <f t="shared" si="430"/>
        <v>6063381.192</v>
      </c>
      <c r="AU560" s="57">
        <f t="shared" si="430"/>
        <v>6546894.355</v>
      </c>
      <c r="AV560" s="57">
        <f t="shared" si="430"/>
        <v>7332503.844</v>
      </c>
      <c r="AW560" s="57">
        <f t="shared" si="430"/>
        <v>7895815.474</v>
      </c>
      <c r="AX560" s="57">
        <f t="shared" si="430"/>
        <v>8778869.796</v>
      </c>
      <c r="AY560" s="57">
        <f t="shared" si="430"/>
        <v>9449061.039</v>
      </c>
      <c r="AZ560" s="57">
        <f t="shared" si="430"/>
        <v>10435525.77</v>
      </c>
      <c r="BA560" s="57">
        <f t="shared" si="430"/>
        <v>11214537.83</v>
      </c>
      <c r="BB560" s="57">
        <f t="shared" si="430"/>
        <v>12319740.62</v>
      </c>
      <c r="BC560" s="57">
        <f t="shared" si="430"/>
        <v>13208993.73</v>
      </c>
      <c r="BD560" s="57">
        <f t="shared" si="430"/>
        <v>14496235.17</v>
      </c>
      <c r="BE560" s="57">
        <f t="shared" si="430"/>
        <v>15338812.32</v>
      </c>
      <c r="BF560" s="57">
        <f t="shared" si="430"/>
        <v>16802205.57</v>
      </c>
      <c r="BG560" s="57">
        <f t="shared" si="430"/>
        <v>17758154.69</v>
      </c>
      <c r="BH560" s="57">
        <f t="shared" si="430"/>
        <v>19356268.9</v>
      </c>
      <c r="BI560" s="57">
        <f t="shared" si="430"/>
        <v>20443516.84</v>
      </c>
      <c r="BJ560" s="57">
        <f t="shared" si="430"/>
        <v>22183401.43</v>
      </c>
      <c r="BK560" s="57">
        <f t="shared" si="430"/>
        <v>23421008.68</v>
      </c>
      <c r="BL560" s="57">
        <f t="shared" si="430"/>
        <v>25295692.83</v>
      </c>
      <c r="BM560" s="57">
        <f t="shared" si="430"/>
        <v>26676372.74</v>
      </c>
      <c r="BN560" s="57">
        <f t="shared" si="430"/>
        <v>28710192.63</v>
      </c>
    </row>
    <row r="561" ht="14.25" customHeight="1">
      <c r="D561" s="13" t="s">
        <v>233</v>
      </c>
      <c r="G561" s="66">
        <f t="shared" ref="G561:BN561" si="431">+G551</f>
        <v>-100409.58</v>
      </c>
      <c r="H561" s="66">
        <f t="shared" si="431"/>
        <v>-88521.40377</v>
      </c>
      <c r="I561" s="66">
        <f t="shared" si="431"/>
        <v>-93238.34125</v>
      </c>
      <c r="J561" s="66">
        <f t="shared" si="431"/>
        <v>-103110.2785</v>
      </c>
      <c r="K561" s="66">
        <f t="shared" si="431"/>
        <v>-88497.02002</v>
      </c>
      <c r="L561" s="66">
        <f t="shared" si="431"/>
        <v>-84805.99038</v>
      </c>
      <c r="M561" s="66">
        <f t="shared" si="431"/>
        <v>-92323.38626</v>
      </c>
      <c r="N561" s="66">
        <f t="shared" si="431"/>
        <v>-73644.80367</v>
      </c>
      <c r="O561" s="66">
        <f t="shared" si="431"/>
        <v>-74704.51939</v>
      </c>
      <c r="P561" s="66">
        <f t="shared" si="431"/>
        <v>-67064.88137</v>
      </c>
      <c r="Q561" s="66">
        <f t="shared" si="431"/>
        <v>-41596.83354</v>
      </c>
      <c r="R561" s="66">
        <f t="shared" si="431"/>
        <v>-51771.6876</v>
      </c>
      <c r="S561" s="66">
        <f t="shared" si="431"/>
        <v>-81304.43171</v>
      </c>
      <c r="T561" s="66">
        <f t="shared" si="431"/>
        <v>-61825.35988</v>
      </c>
      <c r="U561" s="66">
        <f t="shared" si="431"/>
        <v>-53311.96753</v>
      </c>
      <c r="V561" s="66">
        <f t="shared" si="431"/>
        <v>-33010.24726</v>
      </c>
      <c r="W561" s="66">
        <f t="shared" si="431"/>
        <v>-8597.423923</v>
      </c>
      <c r="X561" s="66">
        <f t="shared" si="431"/>
        <v>-9694.123504</v>
      </c>
      <c r="Y561" s="66">
        <f t="shared" si="431"/>
        <v>18188.96979</v>
      </c>
      <c r="Z561" s="66">
        <f t="shared" si="431"/>
        <v>21796.49</v>
      </c>
      <c r="AA561" s="66">
        <f t="shared" si="431"/>
        <v>53613.09258</v>
      </c>
      <c r="AB561" s="66">
        <f t="shared" si="431"/>
        <v>60851.06064</v>
      </c>
      <c r="AC561" s="66">
        <f t="shared" si="431"/>
        <v>105307.3783</v>
      </c>
      <c r="AD561" s="66">
        <f t="shared" si="431"/>
        <v>132717.5447</v>
      </c>
      <c r="AE561" s="66">
        <f t="shared" si="431"/>
        <v>142065.7917</v>
      </c>
      <c r="AF561" s="66">
        <f t="shared" si="431"/>
        <v>128443.5164</v>
      </c>
      <c r="AG561" s="66">
        <f t="shared" si="431"/>
        <v>228111.9053</v>
      </c>
      <c r="AH561" s="66">
        <f t="shared" si="431"/>
        <v>211064.9838</v>
      </c>
      <c r="AI561" s="66">
        <f t="shared" si="431"/>
        <v>313829.0535</v>
      </c>
      <c r="AJ561" s="66">
        <f t="shared" si="431"/>
        <v>198029.6741</v>
      </c>
      <c r="AK561" s="66">
        <f t="shared" si="431"/>
        <v>335896.4412</v>
      </c>
      <c r="AL561" s="66">
        <f t="shared" si="431"/>
        <v>286652.5921</v>
      </c>
      <c r="AM561" s="66">
        <f t="shared" si="431"/>
        <v>395030.0813</v>
      </c>
      <c r="AN561" s="66">
        <f t="shared" si="431"/>
        <v>375565.5017</v>
      </c>
      <c r="AO561" s="66">
        <f t="shared" si="431"/>
        <v>474835.3409</v>
      </c>
      <c r="AP561" s="66">
        <f t="shared" si="431"/>
        <v>445129.7821</v>
      </c>
      <c r="AQ561" s="66">
        <f t="shared" si="431"/>
        <v>579134.7117</v>
      </c>
      <c r="AR561" s="66">
        <f t="shared" si="431"/>
        <v>397950.3357</v>
      </c>
      <c r="AS561" s="66">
        <f t="shared" si="431"/>
        <v>725352.5794</v>
      </c>
      <c r="AT561" s="66">
        <f t="shared" si="431"/>
        <v>495955.6737</v>
      </c>
      <c r="AU561" s="66">
        <f t="shared" si="431"/>
        <v>829700.1343</v>
      </c>
      <c r="AV561" s="66">
        <f t="shared" si="431"/>
        <v>582788.2253</v>
      </c>
      <c r="AW561" s="66">
        <f t="shared" si="431"/>
        <v>936101.0699</v>
      </c>
      <c r="AX561" s="66">
        <f t="shared" si="431"/>
        <v>699631.0033</v>
      </c>
      <c r="AY561" s="66">
        <f t="shared" si="431"/>
        <v>1049045.301</v>
      </c>
      <c r="AZ561" s="66">
        <f t="shared" si="431"/>
        <v>818540.2164</v>
      </c>
      <c r="BA561" s="66">
        <f t="shared" si="431"/>
        <v>1178924.295</v>
      </c>
      <c r="BB561" s="66">
        <f t="shared" si="431"/>
        <v>938925.8565</v>
      </c>
      <c r="BC561" s="66">
        <f t="shared" si="431"/>
        <v>1374642.852</v>
      </c>
      <c r="BD561" s="66">
        <f t="shared" si="431"/>
        <v>880774.1993</v>
      </c>
      <c r="BE561" s="66">
        <f t="shared" si="431"/>
        <v>1568738.885</v>
      </c>
      <c r="BF561" s="66">
        <f t="shared" si="431"/>
        <v>1005083.213</v>
      </c>
      <c r="BG561" s="66">
        <f t="shared" si="431"/>
        <v>1716735.976</v>
      </c>
      <c r="BH561" s="66">
        <f t="shared" si="431"/>
        <v>1149243.512</v>
      </c>
      <c r="BI561" s="66">
        <f t="shared" si="431"/>
        <v>1872495.475</v>
      </c>
      <c r="BJ561" s="66">
        <f t="shared" si="431"/>
        <v>1314508.91</v>
      </c>
      <c r="BK561" s="66">
        <f t="shared" si="431"/>
        <v>2020433.434</v>
      </c>
      <c r="BL561" s="66">
        <f t="shared" si="431"/>
        <v>1471598.8</v>
      </c>
      <c r="BM561" s="66">
        <f t="shared" si="431"/>
        <v>2195329.205</v>
      </c>
      <c r="BN561" s="66">
        <f t="shared" si="431"/>
        <v>1634788.572</v>
      </c>
    </row>
    <row r="562" ht="14.25" customHeight="1">
      <c r="D562" s="13" t="s">
        <v>371</v>
      </c>
      <c r="G562" s="66">
        <f t="shared" ref="G562:BN562" si="432">+G600-F600</f>
        <v>1708.333333</v>
      </c>
      <c r="H562" s="66">
        <f t="shared" si="432"/>
        <v>3601.736111</v>
      </c>
      <c r="I562" s="66">
        <f t="shared" si="432"/>
        <v>3639.58044</v>
      </c>
      <c r="J562" s="66">
        <f t="shared" si="432"/>
        <v>3694.639588</v>
      </c>
      <c r="K562" s="66">
        <f t="shared" si="432"/>
        <v>5561.825439</v>
      </c>
      <c r="L562" s="66">
        <f t="shared" si="432"/>
        <v>5580.199795</v>
      </c>
      <c r="M562" s="66">
        <f t="shared" si="432"/>
        <v>5622.820262</v>
      </c>
      <c r="N562" s="66">
        <f t="shared" si="432"/>
        <v>7484.927755</v>
      </c>
      <c r="O562" s="66">
        <f t="shared" si="432"/>
        <v>7505.961604</v>
      </c>
      <c r="P562" s="66">
        <f t="shared" si="432"/>
        <v>7559.409625</v>
      </c>
      <c r="Q562" s="66">
        <f t="shared" si="432"/>
        <v>9441.000288</v>
      </c>
      <c r="R562" s="66">
        <f t="shared" si="432"/>
        <v>9490.722946</v>
      </c>
      <c r="S562" s="66">
        <f t="shared" si="432"/>
        <v>11548.14287</v>
      </c>
      <c r="T562" s="66">
        <f t="shared" si="432"/>
        <v>11534.11242</v>
      </c>
      <c r="U562" s="66">
        <f t="shared" si="432"/>
        <v>13347.88009</v>
      </c>
      <c r="V562" s="66">
        <f t="shared" si="432"/>
        <v>13336.08523</v>
      </c>
      <c r="W562" s="66">
        <f t="shared" si="432"/>
        <v>15157.58273</v>
      </c>
      <c r="X562" s="66">
        <f t="shared" si="432"/>
        <v>15159.25213</v>
      </c>
      <c r="Y562" s="66">
        <f t="shared" si="432"/>
        <v>17000.21523</v>
      </c>
      <c r="Z562" s="66">
        <f t="shared" si="432"/>
        <v>17027.64702</v>
      </c>
      <c r="AA562" s="66">
        <f t="shared" si="432"/>
        <v>18900.9953</v>
      </c>
      <c r="AB562" s="66">
        <f t="shared" si="432"/>
        <v>18967.79382</v>
      </c>
      <c r="AC562" s="66">
        <f t="shared" si="432"/>
        <v>20887.88427</v>
      </c>
      <c r="AD562" s="66">
        <f t="shared" si="432"/>
        <v>21009.23195</v>
      </c>
      <c r="AE562" s="66">
        <f t="shared" si="432"/>
        <v>23665.48814</v>
      </c>
      <c r="AF562" s="66">
        <f t="shared" si="432"/>
        <v>23514.63041</v>
      </c>
      <c r="AG562" s="66">
        <f t="shared" si="432"/>
        <v>25194.45086</v>
      </c>
      <c r="AH562" s="66">
        <f t="shared" si="432"/>
        <v>25058.02187</v>
      </c>
      <c r="AI562" s="66">
        <f t="shared" si="432"/>
        <v>26755.05982</v>
      </c>
      <c r="AJ562" s="66">
        <f t="shared" si="432"/>
        <v>26638.7076</v>
      </c>
      <c r="AK562" s="66">
        <f t="shared" si="432"/>
        <v>28358.75795</v>
      </c>
      <c r="AL562" s="66">
        <f t="shared" si="432"/>
        <v>28268.43615</v>
      </c>
      <c r="AM562" s="66">
        <f t="shared" si="432"/>
        <v>30017.62358</v>
      </c>
      <c r="AN562" s="66">
        <f t="shared" si="432"/>
        <v>29959.64069</v>
      </c>
      <c r="AO562" s="66">
        <f t="shared" si="432"/>
        <v>31744.4708</v>
      </c>
      <c r="AP562" s="66">
        <f t="shared" si="432"/>
        <v>31725.54331</v>
      </c>
      <c r="AQ562" s="66">
        <f t="shared" si="432"/>
        <v>35704.86876</v>
      </c>
      <c r="AR562" s="66">
        <f t="shared" si="432"/>
        <v>35566.86846</v>
      </c>
      <c r="AS562" s="66">
        <f t="shared" si="432"/>
        <v>37262.77882</v>
      </c>
      <c r="AT562" s="66">
        <f t="shared" si="432"/>
        <v>37153.05624</v>
      </c>
      <c r="AU562" s="66">
        <f t="shared" si="432"/>
        <v>38879.36823</v>
      </c>
      <c r="AV562" s="66">
        <f t="shared" si="432"/>
        <v>38802.22716</v>
      </c>
      <c r="AW562" s="66">
        <f t="shared" si="432"/>
        <v>40563.35967</v>
      </c>
      <c r="AX562" s="66">
        <f t="shared" si="432"/>
        <v>40523.34037</v>
      </c>
      <c r="AY562" s="66">
        <f t="shared" si="432"/>
        <v>42323.96146</v>
      </c>
      <c r="AZ562" s="66">
        <f t="shared" si="432"/>
        <v>42325.8665</v>
      </c>
      <c r="BA562" s="66">
        <f t="shared" si="432"/>
        <v>44170.92013</v>
      </c>
      <c r="BB562" s="66">
        <f t="shared" si="432"/>
        <v>44219.84203</v>
      </c>
      <c r="BC562" s="66">
        <f t="shared" si="432"/>
        <v>50062.87052</v>
      </c>
      <c r="BD562" s="66">
        <f t="shared" si="432"/>
        <v>49880.37132</v>
      </c>
      <c r="BE562" s="66">
        <f t="shared" si="432"/>
        <v>51528.25679</v>
      </c>
      <c r="BF562" s="66">
        <f t="shared" si="432"/>
        <v>51374.22945</v>
      </c>
      <c r="BG562" s="66">
        <f t="shared" si="432"/>
        <v>53051.82818</v>
      </c>
      <c r="BH562" s="66">
        <f t="shared" si="432"/>
        <v>52928.78307</v>
      </c>
      <c r="BI562" s="66">
        <f t="shared" si="432"/>
        <v>54638.6616</v>
      </c>
      <c r="BJ562" s="66">
        <f t="shared" si="432"/>
        <v>54549.22361</v>
      </c>
      <c r="BK562" s="66">
        <f t="shared" si="432"/>
        <v>56294.06744</v>
      </c>
      <c r="BL562" s="66">
        <f t="shared" si="432"/>
        <v>56240.98489</v>
      </c>
      <c r="BM562" s="66">
        <f t="shared" si="432"/>
        <v>58023.60749</v>
      </c>
      <c r="BN562" s="66">
        <f t="shared" si="432"/>
        <v>58009.76144</v>
      </c>
    </row>
    <row r="563" ht="14.25" customHeight="1">
      <c r="D563" s="13" t="s">
        <v>184</v>
      </c>
      <c r="G563" s="66">
        <v>0.0</v>
      </c>
      <c r="H563" s="66">
        <v>0.0</v>
      </c>
      <c r="I563" s="66">
        <v>0.0</v>
      </c>
      <c r="J563" s="66">
        <v>0.0</v>
      </c>
      <c r="K563" s="66">
        <v>0.0</v>
      </c>
      <c r="L563" s="66">
        <v>0.0</v>
      </c>
      <c r="M563" s="66">
        <v>0.0</v>
      </c>
      <c r="N563" s="66">
        <v>0.0</v>
      </c>
      <c r="O563" s="66">
        <v>0.0</v>
      </c>
      <c r="P563" s="66">
        <v>0.0</v>
      </c>
      <c r="Q563" s="66">
        <v>0.0</v>
      </c>
      <c r="R563" s="66">
        <v>0.0</v>
      </c>
      <c r="S563" s="66">
        <v>0.0</v>
      </c>
      <c r="T563" s="66">
        <v>0.0</v>
      </c>
      <c r="U563" s="66">
        <v>0.0</v>
      </c>
      <c r="V563" s="66">
        <v>0.0</v>
      </c>
      <c r="W563" s="66">
        <v>0.0</v>
      </c>
      <c r="X563" s="66">
        <v>0.0</v>
      </c>
      <c r="Y563" s="66">
        <v>0.0</v>
      </c>
      <c r="Z563" s="66">
        <v>0.0</v>
      </c>
      <c r="AA563" s="66">
        <v>0.0</v>
      </c>
      <c r="AB563" s="66">
        <v>0.0</v>
      </c>
      <c r="AC563" s="66">
        <v>0.0</v>
      </c>
      <c r="AD563" s="66">
        <v>0.0</v>
      </c>
      <c r="AE563" s="66">
        <v>0.0</v>
      </c>
      <c r="AF563" s="66">
        <v>0.0</v>
      </c>
      <c r="AG563" s="66">
        <v>0.0</v>
      </c>
      <c r="AH563" s="66">
        <v>0.0</v>
      </c>
      <c r="AI563" s="66">
        <v>0.0</v>
      </c>
      <c r="AJ563" s="66">
        <v>0.0</v>
      </c>
      <c r="AK563" s="66">
        <v>0.0</v>
      </c>
      <c r="AL563" s="66">
        <v>0.0</v>
      </c>
      <c r="AM563" s="66">
        <v>0.0</v>
      </c>
      <c r="AN563" s="66">
        <v>0.0</v>
      </c>
      <c r="AO563" s="66">
        <v>0.0</v>
      </c>
      <c r="AP563" s="66">
        <v>0.0</v>
      </c>
      <c r="AQ563" s="66">
        <v>0.0</v>
      </c>
      <c r="AR563" s="66">
        <v>0.0</v>
      </c>
      <c r="AS563" s="66">
        <v>0.0</v>
      </c>
      <c r="AT563" s="66">
        <v>0.0</v>
      </c>
      <c r="AU563" s="66">
        <v>0.0</v>
      </c>
      <c r="AV563" s="66">
        <v>0.0</v>
      </c>
      <c r="AW563" s="66">
        <v>0.0</v>
      </c>
      <c r="AX563" s="66">
        <v>0.0</v>
      </c>
      <c r="AY563" s="66">
        <v>0.0</v>
      </c>
      <c r="AZ563" s="66">
        <v>0.0</v>
      </c>
      <c r="BA563" s="66">
        <v>0.0</v>
      </c>
      <c r="BB563" s="66">
        <v>0.0</v>
      </c>
      <c r="BC563" s="66">
        <v>0.0</v>
      </c>
      <c r="BD563" s="66">
        <v>0.0</v>
      </c>
      <c r="BE563" s="66">
        <v>0.0</v>
      </c>
      <c r="BF563" s="66">
        <v>0.0</v>
      </c>
      <c r="BG563" s="66">
        <v>0.0</v>
      </c>
      <c r="BH563" s="66">
        <v>0.0</v>
      </c>
      <c r="BI563" s="66">
        <v>0.0</v>
      </c>
      <c r="BJ563" s="66">
        <v>0.0</v>
      </c>
      <c r="BK563" s="66">
        <v>0.0</v>
      </c>
      <c r="BL563" s="66">
        <v>0.0</v>
      </c>
      <c r="BM563" s="66">
        <v>0.0</v>
      </c>
      <c r="BN563" s="66">
        <v>0.0</v>
      </c>
    </row>
    <row r="564" ht="14.25" customHeight="1">
      <c r="D564" s="13" t="s">
        <v>372</v>
      </c>
      <c r="G564" s="66">
        <v>0.0</v>
      </c>
      <c r="H564" s="66">
        <v>0.0</v>
      </c>
      <c r="I564" s="66">
        <v>0.0</v>
      </c>
      <c r="J564" s="66">
        <v>0.0</v>
      </c>
      <c r="K564" s="66">
        <v>0.0</v>
      </c>
      <c r="L564" s="66">
        <v>0.0</v>
      </c>
      <c r="M564" s="66">
        <v>0.0</v>
      </c>
      <c r="N564" s="66">
        <v>0.0</v>
      </c>
      <c r="O564" s="66">
        <v>0.0</v>
      </c>
      <c r="P564" s="66">
        <v>0.0</v>
      </c>
      <c r="Q564" s="66">
        <v>0.0</v>
      </c>
      <c r="R564" s="66">
        <v>0.0</v>
      </c>
      <c r="S564" s="66">
        <v>0.0</v>
      </c>
      <c r="T564" s="66">
        <v>0.0</v>
      </c>
      <c r="U564" s="66">
        <v>0.0</v>
      </c>
      <c r="V564" s="66">
        <v>0.0</v>
      </c>
      <c r="W564" s="66">
        <v>0.0</v>
      </c>
      <c r="X564" s="66">
        <v>0.0</v>
      </c>
      <c r="Y564" s="66">
        <v>0.0</v>
      </c>
      <c r="Z564" s="66">
        <v>0.0</v>
      </c>
      <c r="AA564" s="66">
        <v>0.0</v>
      </c>
      <c r="AB564" s="66">
        <v>0.0</v>
      </c>
      <c r="AC564" s="66">
        <v>0.0</v>
      </c>
      <c r="AD564" s="66">
        <v>0.0</v>
      </c>
      <c r="AE564" s="66">
        <v>0.0</v>
      </c>
      <c r="AF564" s="66">
        <v>0.0</v>
      </c>
      <c r="AG564" s="66">
        <v>0.0</v>
      </c>
      <c r="AH564" s="66">
        <v>0.0</v>
      </c>
      <c r="AI564" s="66">
        <v>0.0</v>
      </c>
      <c r="AJ564" s="66">
        <v>0.0</v>
      </c>
      <c r="AK564" s="66">
        <v>0.0</v>
      </c>
      <c r="AL564" s="66">
        <v>0.0</v>
      </c>
      <c r="AM564" s="66">
        <v>0.0</v>
      </c>
      <c r="AN564" s="66">
        <v>0.0</v>
      </c>
      <c r="AO564" s="66">
        <v>0.0</v>
      </c>
      <c r="AP564" s="66">
        <v>0.0</v>
      </c>
      <c r="AQ564" s="66">
        <v>0.0</v>
      </c>
      <c r="AR564" s="66">
        <v>0.0</v>
      </c>
      <c r="AS564" s="66">
        <v>0.0</v>
      </c>
      <c r="AT564" s="66">
        <v>0.0</v>
      </c>
      <c r="AU564" s="66">
        <v>0.0</v>
      </c>
      <c r="AV564" s="66">
        <v>0.0</v>
      </c>
      <c r="AW564" s="66">
        <v>0.0</v>
      </c>
      <c r="AX564" s="66">
        <v>0.0</v>
      </c>
      <c r="AY564" s="66">
        <v>0.0</v>
      </c>
      <c r="AZ564" s="66">
        <v>0.0</v>
      </c>
      <c r="BA564" s="66">
        <v>0.0</v>
      </c>
      <c r="BB564" s="66">
        <v>0.0</v>
      </c>
      <c r="BC564" s="66">
        <v>0.0</v>
      </c>
      <c r="BD564" s="66">
        <v>0.0</v>
      </c>
      <c r="BE564" s="66">
        <v>0.0</v>
      </c>
      <c r="BF564" s="66">
        <v>0.0</v>
      </c>
      <c r="BG564" s="66">
        <v>0.0</v>
      </c>
      <c r="BH564" s="66">
        <v>0.0</v>
      </c>
      <c r="BI564" s="66">
        <v>0.0</v>
      </c>
      <c r="BJ564" s="66">
        <v>0.0</v>
      </c>
      <c r="BK564" s="66">
        <v>0.0</v>
      </c>
      <c r="BL564" s="66">
        <v>0.0</v>
      </c>
      <c r="BM564" s="66">
        <v>0.0</v>
      </c>
      <c r="BN564" s="66">
        <v>0.0</v>
      </c>
    </row>
    <row r="565" ht="14.25" customHeight="1">
      <c r="D565" s="13" t="s">
        <v>301</v>
      </c>
      <c r="G565" s="170">
        <f>+IF(G5=Assumptions!$I$183,Assumptions!$I$184,0)</f>
        <v>1500000</v>
      </c>
      <c r="H565" s="170">
        <f>+IF(H5=Assumptions!$I$183,Assumptions!$I$184,0)</f>
        <v>0</v>
      </c>
      <c r="I565" s="170">
        <f>+IF(I5=Assumptions!$I$183,Assumptions!$I$184,0)</f>
        <v>0</v>
      </c>
      <c r="J565" s="170">
        <f>+IF(J5=Assumptions!$I$183,Assumptions!$I$184,0)</f>
        <v>0</v>
      </c>
      <c r="K565" s="170">
        <f>+IF(K5=Assumptions!$I$183,Assumptions!$I$184,0)</f>
        <v>0</v>
      </c>
      <c r="L565" s="170">
        <f>+IF(L5=Assumptions!$I$183,Assumptions!$I$184,0)</f>
        <v>0</v>
      </c>
      <c r="M565" s="170">
        <f>+IF(M5=Assumptions!$I$183,Assumptions!$I$184,0)</f>
        <v>0</v>
      </c>
      <c r="N565" s="170">
        <f>+IF(N5=Assumptions!$I$183,Assumptions!$I$184,0)</f>
        <v>0</v>
      </c>
      <c r="O565" s="170">
        <f>+IF(O5=Assumptions!$I$183,Assumptions!$I$184,0)</f>
        <v>0</v>
      </c>
      <c r="P565" s="170">
        <f>+IF(P5=Assumptions!$I$183,Assumptions!$I$184,0)</f>
        <v>0</v>
      </c>
      <c r="Q565" s="170">
        <f>+IF(Q5=Assumptions!$I$183,Assumptions!$I$184,0)</f>
        <v>0</v>
      </c>
      <c r="R565" s="170">
        <f>+IF(R5=Assumptions!$I$183,Assumptions!$I$184,0)</f>
        <v>0</v>
      </c>
      <c r="S565" s="170">
        <f>+IF(S5=Assumptions!$I$183,Assumptions!$I$184,0)</f>
        <v>0</v>
      </c>
      <c r="T565" s="170">
        <f>+IF(T5=Assumptions!$I$183,Assumptions!$I$184,0)</f>
        <v>0</v>
      </c>
      <c r="U565" s="170">
        <f>+IF(U5=Assumptions!$I$183,Assumptions!$I$184,0)</f>
        <v>0</v>
      </c>
      <c r="V565" s="170">
        <f>+IF(V5=Assumptions!$I$183,Assumptions!$I$184,0)</f>
        <v>0</v>
      </c>
      <c r="W565" s="170">
        <f>+IF(W5=Assumptions!$I$183,Assumptions!$I$184,0)</f>
        <v>0</v>
      </c>
      <c r="X565" s="170">
        <f>+IF(X5=Assumptions!$I$183,Assumptions!$I$184,0)</f>
        <v>0</v>
      </c>
      <c r="Y565" s="170">
        <f>+IF(Y5=Assumptions!$I$183,Assumptions!$I$184,0)</f>
        <v>0</v>
      </c>
      <c r="Z565" s="170">
        <f>+IF(Z5=Assumptions!$I$183,Assumptions!$I$184,0)</f>
        <v>0</v>
      </c>
      <c r="AA565" s="170">
        <f>+IF(AA5=Assumptions!$I$183,Assumptions!$I$184,0)</f>
        <v>0</v>
      </c>
      <c r="AB565" s="170">
        <f>+IF(AB5=Assumptions!$I$183,Assumptions!$I$184,0)</f>
        <v>0</v>
      </c>
      <c r="AC565" s="170">
        <f>+IF(AC5=Assumptions!$I$183,Assumptions!$I$184,0)</f>
        <v>0</v>
      </c>
      <c r="AD565" s="170">
        <f>+IF(AD5=Assumptions!$I$183,Assumptions!$I$184,0)</f>
        <v>0</v>
      </c>
      <c r="AE565" s="170">
        <f>+IF(AE5=Assumptions!$I$183,Assumptions!$I$184,0)</f>
        <v>0</v>
      </c>
      <c r="AF565" s="170">
        <f>+IF(AF5=Assumptions!$I$183,Assumptions!$I$184,0)</f>
        <v>0</v>
      </c>
      <c r="AG565" s="170">
        <f>+IF(AG5=Assumptions!$I$183,Assumptions!$I$184,0)</f>
        <v>0</v>
      </c>
      <c r="AH565" s="170">
        <f>+IF(AH5=Assumptions!$I$183,Assumptions!$I$184,0)</f>
        <v>0</v>
      </c>
      <c r="AI565" s="170">
        <f>+IF(AI5=Assumptions!$I$183,Assumptions!$I$184,0)</f>
        <v>0</v>
      </c>
      <c r="AJ565" s="170">
        <f>+IF(AJ5=Assumptions!$I$183,Assumptions!$I$184,0)</f>
        <v>0</v>
      </c>
      <c r="AK565" s="170">
        <f>+IF(AK5=Assumptions!$I$183,Assumptions!$I$184,0)</f>
        <v>0</v>
      </c>
      <c r="AL565" s="170">
        <f>+IF(AL5=Assumptions!$I$183,Assumptions!$I$184,0)</f>
        <v>0</v>
      </c>
      <c r="AM565" s="170">
        <f>+IF(AM5=Assumptions!$I$183,Assumptions!$I$184,0)</f>
        <v>0</v>
      </c>
      <c r="AN565" s="170">
        <f>+IF(AN5=Assumptions!$I$183,Assumptions!$I$184,0)</f>
        <v>0</v>
      </c>
      <c r="AO565" s="170">
        <f>+IF(AO5=Assumptions!$I$183,Assumptions!$I$184,0)</f>
        <v>0</v>
      </c>
      <c r="AP565" s="170">
        <f>+IF(AP5=Assumptions!$I$183,Assumptions!$I$184,0)</f>
        <v>0</v>
      </c>
      <c r="AQ565" s="170">
        <f>+IF(AQ5=Assumptions!$I$183,Assumptions!$I$184,0)</f>
        <v>0</v>
      </c>
      <c r="AR565" s="170">
        <f>+IF(AR5=Assumptions!$I$183,Assumptions!$I$184,0)</f>
        <v>0</v>
      </c>
      <c r="AS565" s="170">
        <f>+IF(AS5=Assumptions!$I$183,Assumptions!$I$184,0)</f>
        <v>0</v>
      </c>
      <c r="AT565" s="170">
        <f>+IF(AT5=Assumptions!$I$183,Assumptions!$I$184,0)</f>
        <v>0</v>
      </c>
      <c r="AU565" s="170">
        <f>+IF(AU5=Assumptions!$I$183,Assumptions!$I$184,0)</f>
        <v>0</v>
      </c>
      <c r="AV565" s="170">
        <f>+IF(AV5=Assumptions!$I$183,Assumptions!$I$184,0)</f>
        <v>0</v>
      </c>
      <c r="AW565" s="170">
        <f>+IF(AW5=Assumptions!$I$183,Assumptions!$I$184,0)</f>
        <v>0</v>
      </c>
      <c r="AX565" s="170">
        <f>+IF(AX5=Assumptions!$I$183,Assumptions!$I$184,0)</f>
        <v>0</v>
      </c>
      <c r="AY565" s="170">
        <f>+IF(AY5=Assumptions!$I$183,Assumptions!$I$184,0)</f>
        <v>0</v>
      </c>
      <c r="AZ565" s="170">
        <f>+IF(AZ5=Assumptions!$I$183,Assumptions!$I$184,0)</f>
        <v>0</v>
      </c>
      <c r="BA565" s="170">
        <f>+IF(BA5=Assumptions!$I$183,Assumptions!$I$184,0)</f>
        <v>0</v>
      </c>
      <c r="BB565" s="170">
        <f>+IF(BB5=Assumptions!$I$183,Assumptions!$I$184,0)</f>
        <v>0</v>
      </c>
      <c r="BC565" s="170">
        <f>+IF(BC5=Assumptions!$I$183,Assumptions!$I$184,0)</f>
        <v>0</v>
      </c>
      <c r="BD565" s="170">
        <f>+IF(BD5=Assumptions!$I$183,Assumptions!$I$184,0)</f>
        <v>0</v>
      </c>
      <c r="BE565" s="170">
        <f>+IF(BE5=Assumptions!$I$183,Assumptions!$I$184,0)</f>
        <v>0</v>
      </c>
      <c r="BF565" s="170">
        <f>+IF(BF5=Assumptions!$I$183,Assumptions!$I$184,0)</f>
        <v>0</v>
      </c>
      <c r="BG565" s="170">
        <f>+IF(BG5=Assumptions!$I$183,Assumptions!$I$184,0)</f>
        <v>0</v>
      </c>
      <c r="BH565" s="170">
        <f>+IF(BH5=Assumptions!$I$183,Assumptions!$I$184,0)</f>
        <v>0</v>
      </c>
      <c r="BI565" s="170">
        <f>+IF(BI5=Assumptions!$I$183,Assumptions!$I$184,0)</f>
        <v>0</v>
      </c>
      <c r="BJ565" s="170">
        <f>+IF(BJ5=Assumptions!$I$183,Assumptions!$I$184,0)</f>
        <v>0</v>
      </c>
      <c r="BK565" s="170">
        <f>+IF(BK5=Assumptions!$I$183,Assumptions!$I$184,0)</f>
        <v>0</v>
      </c>
      <c r="BL565" s="170">
        <f>+IF(BL5=Assumptions!$I$183,Assumptions!$I$184,0)</f>
        <v>0</v>
      </c>
      <c r="BM565" s="170">
        <f>+IF(BM5=Assumptions!$I$183,Assumptions!$I$184,0)</f>
        <v>0</v>
      </c>
      <c r="BN565" s="170">
        <f>+IF(BN5=Assumptions!$I$183,Assumptions!$I$184,0)</f>
        <v>0</v>
      </c>
    </row>
    <row r="566" ht="14.25" customHeight="1">
      <c r="D566" s="13" t="s">
        <v>292</v>
      </c>
      <c r="G566" s="67">
        <f>+-IF(G561&lt;0,0,G561*Assumptions!$I$189)</f>
        <v>0</v>
      </c>
      <c r="H566" s="67">
        <f>+-IF(H561&lt;0,0,H561*Assumptions!$I$189)</f>
        <v>0</v>
      </c>
      <c r="I566" s="67">
        <f>+-IF(I561&lt;0,0,I561*Assumptions!$I$189)</f>
        <v>0</v>
      </c>
      <c r="J566" s="67">
        <f>+-IF(J561&lt;0,0,J561*Assumptions!$I$189)</f>
        <v>0</v>
      </c>
      <c r="K566" s="67">
        <f>+-IF(K561&lt;0,0,K561*Assumptions!$I$189)</f>
        <v>0</v>
      </c>
      <c r="L566" s="67">
        <f>+-IF(L561&lt;0,0,L561*Assumptions!$I$189)</f>
        <v>0</v>
      </c>
      <c r="M566" s="67">
        <f>+-IF(M561&lt;0,0,M561*Assumptions!$I$189)</f>
        <v>0</v>
      </c>
      <c r="N566" s="67">
        <f>+-IF(N561&lt;0,0,N561*Assumptions!$I$189)</f>
        <v>0</v>
      </c>
      <c r="O566" s="67">
        <f>+-IF(O561&lt;0,0,O561*Assumptions!$I$189)</f>
        <v>0</v>
      </c>
      <c r="P566" s="67">
        <f>+-IF(P561&lt;0,0,P561*Assumptions!$I$189)</f>
        <v>0</v>
      </c>
      <c r="Q566" s="67">
        <f>+-IF(Q561&lt;0,0,Q561*Assumptions!$I$189)</f>
        <v>0</v>
      </c>
      <c r="R566" s="67">
        <f>+-IF(R561&lt;0,0,R561*Assumptions!$I$189)</f>
        <v>0</v>
      </c>
      <c r="S566" s="67">
        <f>+-IF(S561&lt;0,0,S561*Assumptions!$I$189)</f>
        <v>0</v>
      </c>
      <c r="T566" s="67">
        <f>+-IF(T561&lt;0,0,T561*Assumptions!$I$189)</f>
        <v>0</v>
      </c>
      <c r="U566" s="67">
        <f>+-IF(U561&lt;0,0,U561*Assumptions!$I$189)</f>
        <v>0</v>
      </c>
      <c r="V566" s="67">
        <f>+-IF(V561&lt;0,0,V561*Assumptions!$I$189)</f>
        <v>0</v>
      </c>
      <c r="W566" s="67">
        <f>+-IF(W561&lt;0,0,W561*Assumptions!$I$189)</f>
        <v>0</v>
      </c>
      <c r="X566" s="67">
        <f>+-IF(X561&lt;0,0,X561*Assumptions!$I$189)</f>
        <v>0</v>
      </c>
      <c r="Y566" s="67">
        <f>+-IF(Y561&lt;0,0,Y561*Assumptions!$I$189)</f>
        <v>-1818.896979</v>
      </c>
      <c r="Z566" s="67">
        <f>+-IF(Z561&lt;0,0,Z561*Assumptions!$I$189)</f>
        <v>-2179.649</v>
      </c>
      <c r="AA566" s="67">
        <f>+-IF(AA561&lt;0,0,AA561*Assumptions!$I$189)</f>
        <v>-5361.309258</v>
      </c>
      <c r="AB566" s="67">
        <f>+-IF(AB561&lt;0,0,AB561*Assumptions!$I$189)</f>
        <v>-6085.106064</v>
      </c>
      <c r="AC566" s="67">
        <f>+-IF(AC561&lt;0,0,AC561*Assumptions!$I$189)</f>
        <v>-10530.73783</v>
      </c>
      <c r="AD566" s="67">
        <f>+-IF(AD561&lt;0,0,AD561*Assumptions!$I$189)</f>
        <v>-13271.75447</v>
      </c>
      <c r="AE566" s="67">
        <f>+-IF(AE561&lt;0,0,AE561*Assumptions!$I$189)</f>
        <v>-14206.57917</v>
      </c>
      <c r="AF566" s="67">
        <f>+-IF(AF561&lt;0,0,AF561*Assumptions!$I$189)</f>
        <v>-12844.35164</v>
      </c>
      <c r="AG566" s="67">
        <f>+-IF(AG561&lt;0,0,AG561*Assumptions!$I$189)</f>
        <v>-22811.19053</v>
      </c>
      <c r="AH566" s="67">
        <f>+-IF(AH561&lt;0,0,AH561*Assumptions!$I$189)</f>
        <v>-21106.49838</v>
      </c>
      <c r="AI566" s="67">
        <f>+-IF(AI561&lt;0,0,AI561*Assumptions!$I$189)</f>
        <v>-31382.90535</v>
      </c>
      <c r="AJ566" s="67">
        <f>+-IF(AJ561&lt;0,0,AJ561*Assumptions!$I$189)</f>
        <v>-19802.96741</v>
      </c>
      <c r="AK566" s="67">
        <f>+-IF(AK561&lt;0,0,AK561*Assumptions!$I$189)</f>
        <v>-33589.64412</v>
      </c>
      <c r="AL566" s="67">
        <f>+-IF(AL561&lt;0,0,AL561*Assumptions!$I$189)</f>
        <v>-28665.25921</v>
      </c>
      <c r="AM566" s="67">
        <f>+-IF(AM561&lt;0,0,AM561*Assumptions!$I$189)</f>
        <v>-39503.00813</v>
      </c>
      <c r="AN566" s="67">
        <f>+-IF(AN561&lt;0,0,AN561*Assumptions!$I$189)</f>
        <v>-37556.55017</v>
      </c>
      <c r="AO566" s="67">
        <f>+-IF(AO561&lt;0,0,AO561*Assumptions!$I$189)</f>
        <v>-47483.53409</v>
      </c>
      <c r="AP566" s="67">
        <f>+-IF(AP561&lt;0,0,AP561*Assumptions!$I$189)</f>
        <v>-44512.97821</v>
      </c>
      <c r="AQ566" s="67">
        <f>+-IF(AQ561&lt;0,0,AQ561*Assumptions!$I$189)</f>
        <v>-57913.47117</v>
      </c>
      <c r="AR566" s="67">
        <f>+-IF(AR561&lt;0,0,AR561*Assumptions!$I$189)</f>
        <v>-39795.03357</v>
      </c>
      <c r="AS566" s="67">
        <f>+-IF(AS561&lt;0,0,AS561*Assumptions!$I$189)</f>
        <v>-72535.25794</v>
      </c>
      <c r="AT566" s="67">
        <f>+-IF(AT561&lt;0,0,AT561*Assumptions!$I$189)</f>
        <v>-49595.56737</v>
      </c>
      <c r="AU566" s="67">
        <f>+-IF(AU561&lt;0,0,AU561*Assumptions!$I$189)</f>
        <v>-82970.01343</v>
      </c>
      <c r="AV566" s="67">
        <f>+-IF(AV561&lt;0,0,AV561*Assumptions!$I$189)</f>
        <v>-58278.82253</v>
      </c>
      <c r="AW566" s="67">
        <f>+-IF(AW561&lt;0,0,AW561*Assumptions!$I$189)</f>
        <v>-93610.10699</v>
      </c>
      <c r="AX566" s="67">
        <f>+-IF(AX561&lt;0,0,AX561*Assumptions!$I$189)</f>
        <v>-69963.10033</v>
      </c>
      <c r="AY566" s="67">
        <f>+-IF(AY561&lt;0,0,AY561*Assumptions!$I$189)</f>
        <v>-104904.5301</v>
      </c>
      <c r="AZ566" s="67">
        <f>+-IF(AZ561&lt;0,0,AZ561*Assumptions!$I$189)</f>
        <v>-81854.02164</v>
      </c>
      <c r="BA566" s="67">
        <f>+-IF(BA561&lt;0,0,BA561*Assumptions!$I$189)</f>
        <v>-117892.4295</v>
      </c>
      <c r="BB566" s="67">
        <f>+-IF(BB561&lt;0,0,BB561*Assumptions!$I$189)</f>
        <v>-93892.58565</v>
      </c>
      <c r="BC566" s="67">
        <f>+-IF(BC561&lt;0,0,BC561*Assumptions!$I$189)</f>
        <v>-137464.2852</v>
      </c>
      <c r="BD566" s="67">
        <f>+-IF(BD561&lt;0,0,BD561*Assumptions!$I$189)</f>
        <v>-88077.41993</v>
      </c>
      <c r="BE566" s="67">
        <f>+-IF(BE561&lt;0,0,BE561*Assumptions!$I$189)</f>
        <v>-156873.8885</v>
      </c>
      <c r="BF566" s="67">
        <f>+-IF(BF561&lt;0,0,BF561*Assumptions!$I$189)</f>
        <v>-100508.3213</v>
      </c>
      <c r="BG566" s="67">
        <f>+-IF(BG561&lt;0,0,BG561*Assumptions!$I$189)</f>
        <v>-171673.5976</v>
      </c>
      <c r="BH566" s="67">
        <f>+-IF(BH561&lt;0,0,BH561*Assumptions!$I$189)</f>
        <v>-114924.3512</v>
      </c>
      <c r="BI566" s="67">
        <f>+-IF(BI561&lt;0,0,BI561*Assumptions!$I$189)</f>
        <v>-187249.5475</v>
      </c>
      <c r="BJ566" s="67">
        <f>+-IF(BJ561&lt;0,0,BJ561*Assumptions!$I$189)</f>
        <v>-131450.891</v>
      </c>
      <c r="BK566" s="67">
        <f>+-IF(BK561&lt;0,0,BK561*Assumptions!$I$189)</f>
        <v>-202043.3434</v>
      </c>
      <c r="BL566" s="67">
        <f>+-IF(BL561&lt;0,0,BL561*Assumptions!$I$189)</f>
        <v>-147159.88</v>
      </c>
      <c r="BM566" s="67">
        <f>+-IF(BM561&lt;0,0,BM561*Assumptions!$I$189)</f>
        <v>-219532.9205</v>
      </c>
      <c r="BN566" s="67">
        <f>+-IF(BN561&lt;0,0,BN561*Assumptions!$I$189)</f>
        <v>-163478.8572</v>
      </c>
    </row>
    <row r="567" ht="14.25" customHeight="1">
      <c r="C567" s="13" t="s">
        <v>373</v>
      </c>
      <c r="G567" s="57">
        <f t="shared" ref="G567:BN567" si="433">+SUM(G560:G566)</f>
        <v>1401298.753</v>
      </c>
      <c r="H567" s="57">
        <f t="shared" si="433"/>
        <v>1316379.086</v>
      </c>
      <c r="I567" s="57">
        <f t="shared" si="433"/>
        <v>1226780.325</v>
      </c>
      <c r="J567" s="57">
        <f t="shared" si="433"/>
        <v>1127364.686</v>
      </c>
      <c r="K567" s="57">
        <f t="shared" si="433"/>
        <v>1044429.491</v>
      </c>
      <c r="L567" s="57">
        <f t="shared" si="433"/>
        <v>965203.7007</v>
      </c>
      <c r="M567" s="57">
        <f t="shared" si="433"/>
        <v>878503.1348</v>
      </c>
      <c r="N567" s="57">
        <f t="shared" si="433"/>
        <v>812343.2588</v>
      </c>
      <c r="O567" s="57">
        <f t="shared" si="433"/>
        <v>745144.701</v>
      </c>
      <c r="P567" s="57">
        <f t="shared" si="433"/>
        <v>685639.2293</v>
      </c>
      <c r="Q567" s="57">
        <f t="shared" si="433"/>
        <v>653483.3961</v>
      </c>
      <c r="R567" s="57">
        <f t="shared" si="433"/>
        <v>611202.4314</v>
      </c>
      <c r="S567" s="57">
        <f t="shared" si="433"/>
        <v>541446.1426</v>
      </c>
      <c r="T567" s="57">
        <f t="shared" si="433"/>
        <v>491154.8951</v>
      </c>
      <c r="U567" s="57">
        <f t="shared" si="433"/>
        <v>451190.8077</v>
      </c>
      <c r="V567" s="57">
        <f t="shared" si="433"/>
        <v>431516.6456</v>
      </c>
      <c r="W567" s="57">
        <f t="shared" si="433"/>
        <v>438076.8044</v>
      </c>
      <c r="X567" s="57">
        <f t="shared" si="433"/>
        <v>443541.9331</v>
      </c>
      <c r="Y567" s="57">
        <f t="shared" si="433"/>
        <v>476912.2211</v>
      </c>
      <c r="Z567" s="57">
        <f t="shared" si="433"/>
        <v>513556.7091</v>
      </c>
      <c r="AA567" s="57">
        <f t="shared" si="433"/>
        <v>580709.4878</v>
      </c>
      <c r="AB567" s="57">
        <f t="shared" si="433"/>
        <v>654443.2362</v>
      </c>
      <c r="AC567" s="57">
        <f t="shared" si="433"/>
        <v>770107.7609</v>
      </c>
      <c r="AD567" s="57">
        <f t="shared" si="433"/>
        <v>910562.7831</v>
      </c>
      <c r="AE567" s="57">
        <f t="shared" si="433"/>
        <v>1062087.484</v>
      </c>
      <c r="AF567" s="57">
        <f t="shared" si="433"/>
        <v>1201201.279</v>
      </c>
      <c r="AG567" s="57">
        <f t="shared" si="433"/>
        <v>1431696.444</v>
      </c>
      <c r="AH567" s="57">
        <f t="shared" si="433"/>
        <v>1646712.952</v>
      </c>
      <c r="AI567" s="57">
        <f t="shared" si="433"/>
        <v>1955914.16</v>
      </c>
      <c r="AJ567" s="57">
        <f t="shared" si="433"/>
        <v>2160779.574</v>
      </c>
      <c r="AK567" s="57">
        <f t="shared" si="433"/>
        <v>2491445.129</v>
      </c>
      <c r="AL567" s="57">
        <f t="shared" si="433"/>
        <v>2777700.898</v>
      </c>
      <c r="AM567" s="57">
        <f t="shared" si="433"/>
        <v>3163245.595</v>
      </c>
      <c r="AN567" s="57">
        <f t="shared" si="433"/>
        <v>3531214.187</v>
      </c>
      <c r="AO567" s="57">
        <f t="shared" si="433"/>
        <v>3990310.465</v>
      </c>
      <c r="AP567" s="57">
        <f t="shared" si="433"/>
        <v>4422652.812</v>
      </c>
      <c r="AQ567" s="57">
        <f t="shared" si="433"/>
        <v>4979578.921</v>
      </c>
      <c r="AR567" s="57">
        <f t="shared" si="433"/>
        <v>5373301.092</v>
      </c>
      <c r="AS567" s="57">
        <f t="shared" si="433"/>
        <v>6063381.192</v>
      </c>
      <c r="AT567" s="57">
        <f t="shared" si="433"/>
        <v>6546894.355</v>
      </c>
      <c r="AU567" s="57">
        <f t="shared" si="433"/>
        <v>7332503.844</v>
      </c>
      <c r="AV567" s="57">
        <f t="shared" si="433"/>
        <v>7895815.474</v>
      </c>
      <c r="AW567" s="57">
        <f t="shared" si="433"/>
        <v>8778869.796</v>
      </c>
      <c r="AX567" s="57">
        <f t="shared" si="433"/>
        <v>9449061.039</v>
      </c>
      <c r="AY567" s="57">
        <f t="shared" si="433"/>
        <v>10435525.77</v>
      </c>
      <c r="AZ567" s="57">
        <f t="shared" si="433"/>
        <v>11214537.83</v>
      </c>
      <c r="BA567" s="57">
        <f t="shared" si="433"/>
        <v>12319740.62</v>
      </c>
      <c r="BB567" s="57">
        <f t="shared" si="433"/>
        <v>13208993.73</v>
      </c>
      <c r="BC567" s="57">
        <f t="shared" si="433"/>
        <v>14496235.17</v>
      </c>
      <c r="BD567" s="57">
        <f t="shared" si="433"/>
        <v>15338812.32</v>
      </c>
      <c r="BE567" s="57">
        <f t="shared" si="433"/>
        <v>16802205.57</v>
      </c>
      <c r="BF567" s="57">
        <f t="shared" si="433"/>
        <v>17758154.69</v>
      </c>
      <c r="BG567" s="57">
        <f t="shared" si="433"/>
        <v>19356268.9</v>
      </c>
      <c r="BH567" s="57">
        <f t="shared" si="433"/>
        <v>20443516.84</v>
      </c>
      <c r="BI567" s="57">
        <f t="shared" si="433"/>
        <v>22183401.43</v>
      </c>
      <c r="BJ567" s="57">
        <f t="shared" si="433"/>
        <v>23421008.68</v>
      </c>
      <c r="BK567" s="57">
        <f t="shared" si="433"/>
        <v>25295692.83</v>
      </c>
      <c r="BL567" s="57">
        <f t="shared" si="433"/>
        <v>26676372.74</v>
      </c>
      <c r="BM567" s="57">
        <f t="shared" si="433"/>
        <v>28710192.63</v>
      </c>
      <c r="BN567" s="57">
        <f t="shared" si="433"/>
        <v>30239512.11</v>
      </c>
    </row>
    <row r="568" ht="14.25" customHeight="1">
      <c r="E568" s="13" t="s">
        <v>374</v>
      </c>
      <c r="G568" s="165" t="str">
        <f t="shared" ref="G568:BN568" si="434">+IF(G567&gt;0,"GOOD","WARNING")</f>
        <v>GOOD</v>
      </c>
      <c r="H568" s="165" t="str">
        <f t="shared" si="434"/>
        <v>GOOD</v>
      </c>
      <c r="I568" s="165" t="str">
        <f t="shared" si="434"/>
        <v>GOOD</v>
      </c>
      <c r="J568" s="165" t="str">
        <f t="shared" si="434"/>
        <v>GOOD</v>
      </c>
      <c r="K568" s="165" t="str">
        <f t="shared" si="434"/>
        <v>GOOD</v>
      </c>
      <c r="L568" s="165" t="str">
        <f t="shared" si="434"/>
        <v>GOOD</v>
      </c>
      <c r="M568" s="165" t="str">
        <f t="shared" si="434"/>
        <v>GOOD</v>
      </c>
      <c r="N568" s="165" t="str">
        <f t="shared" si="434"/>
        <v>GOOD</v>
      </c>
      <c r="O568" s="165" t="str">
        <f t="shared" si="434"/>
        <v>GOOD</v>
      </c>
      <c r="P568" s="165" t="str">
        <f t="shared" si="434"/>
        <v>GOOD</v>
      </c>
      <c r="Q568" s="165" t="str">
        <f t="shared" si="434"/>
        <v>GOOD</v>
      </c>
      <c r="R568" s="165" t="str">
        <f t="shared" si="434"/>
        <v>GOOD</v>
      </c>
      <c r="S568" s="165" t="str">
        <f t="shared" si="434"/>
        <v>GOOD</v>
      </c>
      <c r="T568" s="165" t="str">
        <f t="shared" si="434"/>
        <v>GOOD</v>
      </c>
      <c r="U568" s="165" t="str">
        <f t="shared" si="434"/>
        <v>GOOD</v>
      </c>
      <c r="V568" s="165" t="str">
        <f t="shared" si="434"/>
        <v>GOOD</v>
      </c>
      <c r="W568" s="165" t="str">
        <f t="shared" si="434"/>
        <v>GOOD</v>
      </c>
      <c r="X568" s="165" t="str">
        <f t="shared" si="434"/>
        <v>GOOD</v>
      </c>
      <c r="Y568" s="165" t="str">
        <f t="shared" si="434"/>
        <v>GOOD</v>
      </c>
      <c r="Z568" s="165" t="str">
        <f t="shared" si="434"/>
        <v>GOOD</v>
      </c>
      <c r="AA568" s="165" t="str">
        <f t="shared" si="434"/>
        <v>GOOD</v>
      </c>
      <c r="AB568" s="165" t="str">
        <f t="shared" si="434"/>
        <v>GOOD</v>
      </c>
      <c r="AC568" s="165" t="str">
        <f t="shared" si="434"/>
        <v>GOOD</v>
      </c>
      <c r="AD568" s="165" t="str">
        <f t="shared" si="434"/>
        <v>GOOD</v>
      </c>
      <c r="AE568" s="165" t="str">
        <f t="shared" si="434"/>
        <v>GOOD</v>
      </c>
      <c r="AF568" s="165" t="str">
        <f t="shared" si="434"/>
        <v>GOOD</v>
      </c>
      <c r="AG568" s="165" t="str">
        <f t="shared" si="434"/>
        <v>GOOD</v>
      </c>
      <c r="AH568" s="165" t="str">
        <f t="shared" si="434"/>
        <v>GOOD</v>
      </c>
      <c r="AI568" s="165" t="str">
        <f t="shared" si="434"/>
        <v>GOOD</v>
      </c>
      <c r="AJ568" s="165" t="str">
        <f t="shared" si="434"/>
        <v>GOOD</v>
      </c>
      <c r="AK568" s="165" t="str">
        <f t="shared" si="434"/>
        <v>GOOD</v>
      </c>
      <c r="AL568" s="165" t="str">
        <f t="shared" si="434"/>
        <v>GOOD</v>
      </c>
      <c r="AM568" s="165" t="str">
        <f t="shared" si="434"/>
        <v>GOOD</v>
      </c>
      <c r="AN568" s="165" t="str">
        <f t="shared" si="434"/>
        <v>GOOD</v>
      </c>
      <c r="AO568" s="165" t="str">
        <f t="shared" si="434"/>
        <v>GOOD</v>
      </c>
      <c r="AP568" s="165" t="str">
        <f t="shared" si="434"/>
        <v>GOOD</v>
      </c>
      <c r="AQ568" s="165" t="str">
        <f t="shared" si="434"/>
        <v>GOOD</v>
      </c>
      <c r="AR568" s="165" t="str">
        <f t="shared" si="434"/>
        <v>GOOD</v>
      </c>
      <c r="AS568" s="165" t="str">
        <f t="shared" si="434"/>
        <v>GOOD</v>
      </c>
      <c r="AT568" s="165" t="str">
        <f t="shared" si="434"/>
        <v>GOOD</v>
      </c>
      <c r="AU568" s="165" t="str">
        <f t="shared" si="434"/>
        <v>GOOD</v>
      </c>
      <c r="AV568" s="165" t="str">
        <f t="shared" si="434"/>
        <v>GOOD</v>
      </c>
      <c r="AW568" s="165" t="str">
        <f t="shared" si="434"/>
        <v>GOOD</v>
      </c>
      <c r="AX568" s="165" t="str">
        <f t="shared" si="434"/>
        <v>GOOD</v>
      </c>
      <c r="AY568" s="165" t="str">
        <f t="shared" si="434"/>
        <v>GOOD</v>
      </c>
      <c r="AZ568" s="165" t="str">
        <f t="shared" si="434"/>
        <v>GOOD</v>
      </c>
      <c r="BA568" s="165" t="str">
        <f t="shared" si="434"/>
        <v>GOOD</v>
      </c>
      <c r="BB568" s="165" t="str">
        <f t="shared" si="434"/>
        <v>GOOD</v>
      </c>
      <c r="BC568" s="165" t="str">
        <f t="shared" si="434"/>
        <v>GOOD</v>
      </c>
      <c r="BD568" s="165" t="str">
        <f t="shared" si="434"/>
        <v>GOOD</v>
      </c>
      <c r="BE568" s="165" t="str">
        <f t="shared" si="434"/>
        <v>GOOD</v>
      </c>
      <c r="BF568" s="165" t="str">
        <f t="shared" si="434"/>
        <v>GOOD</v>
      </c>
      <c r="BG568" s="165" t="str">
        <f t="shared" si="434"/>
        <v>GOOD</v>
      </c>
      <c r="BH568" s="165" t="str">
        <f t="shared" si="434"/>
        <v>GOOD</v>
      </c>
      <c r="BI568" s="165" t="str">
        <f t="shared" si="434"/>
        <v>GOOD</v>
      </c>
      <c r="BJ568" s="165" t="str">
        <f t="shared" si="434"/>
        <v>GOOD</v>
      </c>
      <c r="BK568" s="165" t="str">
        <f t="shared" si="434"/>
        <v>GOOD</v>
      </c>
      <c r="BL568" s="165" t="str">
        <f t="shared" si="434"/>
        <v>GOOD</v>
      </c>
      <c r="BM568" s="165" t="str">
        <f t="shared" si="434"/>
        <v>GOOD</v>
      </c>
      <c r="BN568" s="165" t="str">
        <f t="shared" si="434"/>
        <v>GOOD</v>
      </c>
    </row>
    <row r="569" ht="14.25" customHeight="1"/>
    <row r="570" ht="14.25" customHeight="1">
      <c r="C570" s="13" t="s">
        <v>375</v>
      </c>
    </row>
    <row r="571" ht="14.25" customHeight="1">
      <c r="D571" s="13" t="s">
        <v>376</v>
      </c>
      <c r="G571" s="43">
        <f t="shared" ref="G571:BN571" si="435">+G88+G313</f>
        <v>4</v>
      </c>
      <c r="H571" s="43">
        <f t="shared" si="435"/>
        <v>9.733333333</v>
      </c>
      <c r="I571" s="43">
        <f t="shared" si="435"/>
        <v>15.66777778</v>
      </c>
      <c r="J571" s="43">
        <f t="shared" si="435"/>
        <v>21.8389537</v>
      </c>
      <c r="K571" s="43">
        <f t="shared" si="435"/>
        <v>29.7853973</v>
      </c>
      <c r="L571" s="43">
        <f t="shared" si="435"/>
        <v>37.98637908</v>
      </c>
      <c r="M571" s="43">
        <f t="shared" si="435"/>
        <v>46.48985728</v>
      </c>
      <c r="N571" s="43">
        <f t="shared" si="435"/>
        <v>56.8476483</v>
      </c>
      <c r="O571" s="43">
        <f t="shared" si="435"/>
        <v>67.55335152</v>
      </c>
      <c r="P571" s="43">
        <f t="shared" si="435"/>
        <v>78.67041931</v>
      </c>
      <c r="Q571" s="43">
        <f t="shared" si="435"/>
        <v>91.76745501</v>
      </c>
      <c r="R571" s="43">
        <f t="shared" si="435"/>
        <v>105.3562779</v>
      </c>
      <c r="S571" s="43">
        <f t="shared" si="435"/>
        <v>121.1695609</v>
      </c>
      <c r="T571" s="43">
        <f t="shared" si="435"/>
        <v>137.3709773</v>
      </c>
      <c r="U571" s="43">
        <f t="shared" si="435"/>
        <v>155.5244626</v>
      </c>
      <c r="V571" s="43">
        <f t="shared" si="435"/>
        <v>174.1415839</v>
      </c>
      <c r="W571" s="43">
        <f t="shared" si="435"/>
        <v>194.7965063</v>
      </c>
      <c r="X571" s="43">
        <f t="shared" si="435"/>
        <v>216.0116876</v>
      </c>
      <c r="Y571" s="43">
        <f t="shared" si="435"/>
        <v>239.3729037</v>
      </c>
      <c r="Z571" s="43">
        <f t="shared" si="435"/>
        <v>263.4150065</v>
      </c>
      <c r="AA571" s="43">
        <f t="shared" si="435"/>
        <v>289.7370173</v>
      </c>
      <c r="AB571" s="43">
        <f t="shared" si="435"/>
        <v>316.8879587</v>
      </c>
      <c r="AC571" s="43">
        <f t="shared" si="435"/>
        <v>346.4820261</v>
      </c>
      <c r="AD571" s="43">
        <f t="shared" si="435"/>
        <v>377.0845053</v>
      </c>
      <c r="AE571" s="43">
        <f t="shared" si="435"/>
        <v>410.8917144</v>
      </c>
      <c r="AF571" s="43">
        <f t="shared" si="435"/>
        <v>445.0658512</v>
      </c>
      <c r="AG571" s="43">
        <f t="shared" si="435"/>
        <v>481.1693765</v>
      </c>
      <c r="AH571" s="43">
        <f t="shared" si="435"/>
        <v>517.7164036</v>
      </c>
      <c r="AI571" s="43">
        <f t="shared" si="435"/>
        <v>556.2744967</v>
      </c>
      <c r="AJ571" s="43">
        <f t="shared" si="435"/>
        <v>595.3630855</v>
      </c>
      <c r="AK571" s="43">
        <f t="shared" si="435"/>
        <v>636.5552748</v>
      </c>
      <c r="AL571" s="43">
        <f t="shared" si="435"/>
        <v>678.3762725</v>
      </c>
      <c r="AM571" s="43">
        <f t="shared" si="435"/>
        <v>722.4052123</v>
      </c>
      <c r="AN571" s="43">
        <f t="shared" si="435"/>
        <v>767.1735948</v>
      </c>
      <c r="AO571" s="43">
        <f t="shared" si="435"/>
        <v>814.2671258</v>
      </c>
      <c r="AP571" s="43">
        <f t="shared" si="435"/>
        <v>862.2241715</v>
      </c>
      <c r="AQ571" s="43">
        <f t="shared" si="435"/>
        <v>915.4574317</v>
      </c>
      <c r="AR571" s="43">
        <f t="shared" si="435"/>
        <v>969.2533138</v>
      </c>
      <c r="AS571" s="43">
        <f t="shared" si="435"/>
        <v>1025.180018</v>
      </c>
      <c r="AT571" s="43">
        <f t="shared" si="435"/>
        <v>1081.763391</v>
      </c>
      <c r="AU571" s="43">
        <f t="shared" si="435"/>
        <v>1140.575793</v>
      </c>
      <c r="AV571" s="43">
        <f t="shared" si="435"/>
        <v>1200.147388</v>
      </c>
      <c r="AW571" s="43">
        <f t="shared" si="435"/>
        <v>1262.055012</v>
      </c>
      <c r="AX571" s="43">
        <f t="shared" si="435"/>
        <v>1324.833475</v>
      </c>
      <c r="AY571" s="43">
        <f t="shared" si="435"/>
        <v>1390.064435</v>
      </c>
      <c r="AZ571" s="43">
        <f t="shared" si="435"/>
        <v>1456.287703</v>
      </c>
      <c r="BA571" s="43">
        <f t="shared" si="435"/>
        <v>1525.090132</v>
      </c>
      <c r="BB571" s="43">
        <f t="shared" si="435"/>
        <v>1595.016923</v>
      </c>
      <c r="BC571" s="43">
        <f t="shared" si="435"/>
        <v>1673.08131</v>
      </c>
      <c r="BD571" s="43">
        <f t="shared" si="435"/>
        <v>1751.697281</v>
      </c>
      <c r="BE571" s="43">
        <f t="shared" si="435"/>
        <v>1832.426144</v>
      </c>
      <c r="BF571" s="43">
        <f t="shared" si="435"/>
        <v>1913.792424</v>
      </c>
      <c r="BG571" s="43">
        <f t="shared" si="435"/>
        <v>1997.359855</v>
      </c>
      <c r="BH571" s="43">
        <f t="shared" si="435"/>
        <v>2081.655467</v>
      </c>
      <c r="BI571" s="43">
        <f t="shared" si="435"/>
        <v>2168.245577</v>
      </c>
      <c r="BJ571" s="43">
        <f t="shared" si="435"/>
        <v>2255.65988</v>
      </c>
      <c r="BK571" s="43">
        <f t="shared" si="435"/>
        <v>2345.467438</v>
      </c>
      <c r="BL571" s="43">
        <f t="shared" si="435"/>
        <v>2436.200779</v>
      </c>
      <c r="BM571" s="43">
        <f t="shared" si="435"/>
        <v>2529.431887</v>
      </c>
      <c r="BN571" s="43">
        <f t="shared" si="435"/>
        <v>2623.696301</v>
      </c>
    </row>
    <row r="572" ht="14.25" customHeight="1">
      <c r="D572" s="13" t="s">
        <v>313</v>
      </c>
      <c r="G572" s="57">
        <f t="shared" ref="G572:BN572" si="436">+G90+G315</f>
        <v>833.3333333</v>
      </c>
      <c r="H572" s="57">
        <f t="shared" si="436"/>
        <v>2027.777778</v>
      </c>
      <c r="I572" s="57">
        <f t="shared" si="436"/>
        <v>3264.12037</v>
      </c>
      <c r="J572" s="57">
        <f t="shared" si="436"/>
        <v>4549.782022</v>
      </c>
      <c r="K572" s="57">
        <f t="shared" si="436"/>
        <v>6205.291104</v>
      </c>
      <c r="L572" s="57">
        <f t="shared" si="436"/>
        <v>7913.828975</v>
      </c>
      <c r="M572" s="57">
        <f t="shared" si="436"/>
        <v>9685.386934</v>
      </c>
      <c r="N572" s="57">
        <f t="shared" si="436"/>
        <v>11843.26006</v>
      </c>
      <c r="O572" s="57">
        <f t="shared" si="436"/>
        <v>14073.6149</v>
      </c>
      <c r="P572" s="57">
        <f t="shared" si="436"/>
        <v>16389.67069</v>
      </c>
      <c r="Q572" s="57">
        <f t="shared" si="436"/>
        <v>19118.21979</v>
      </c>
      <c r="R572" s="57">
        <f t="shared" si="436"/>
        <v>21949.22456</v>
      </c>
      <c r="S572" s="57">
        <f t="shared" si="436"/>
        <v>25243.65852</v>
      </c>
      <c r="T572" s="57">
        <f t="shared" si="436"/>
        <v>28618.95361</v>
      </c>
      <c r="U572" s="57">
        <f t="shared" si="436"/>
        <v>32400.9297</v>
      </c>
      <c r="V572" s="57">
        <f t="shared" si="436"/>
        <v>36279.49665</v>
      </c>
      <c r="W572" s="57">
        <f t="shared" si="436"/>
        <v>40582.60548</v>
      </c>
      <c r="X572" s="57">
        <f t="shared" si="436"/>
        <v>45002.43492</v>
      </c>
      <c r="Y572" s="57">
        <f t="shared" si="436"/>
        <v>49869.35493</v>
      </c>
      <c r="Z572" s="57">
        <f t="shared" si="436"/>
        <v>54878.12635</v>
      </c>
      <c r="AA572" s="57">
        <f t="shared" si="436"/>
        <v>60361.87861</v>
      </c>
      <c r="AB572" s="57">
        <f t="shared" si="436"/>
        <v>66018.32473</v>
      </c>
      <c r="AC572" s="57">
        <f t="shared" si="436"/>
        <v>72183.75544</v>
      </c>
      <c r="AD572" s="57">
        <f t="shared" si="436"/>
        <v>78559.27193</v>
      </c>
      <c r="AE572" s="57">
        <f t="shared" si="436"/>
        <v>85602.4405</v>
      </c>
      <c r="AF572" s="57">
        <f t="shared" si="436"/>
        <v>92722.05233</v>
      </c>
      <c r="AG572" s="57">
        <f t="shared" si="436"/>
        <v>100243.6201</v>
      </c>
      <c r="AH572" s="57">
        <f t="shared" si="436"/>
        <v>107857.5841</v>
      </c>
      <c r="AI572" s="57">
        <f t="shared" si="436"/>
        <v>115890.5202</v>
      </c>
      <c r="AJ572" s="57">
        <f t="shared" si="436"/>
        <v>124033.9761</v>
      </c>
      <c r="AK572" s="57">
        <f t="shared" si="436"/>
        <v>132615.6823</v>
      </c>
      <c r="AL572" s="57">
        <f t="shared" si="436"/>
        <v>141328.3901</v>
      </c>
      <c r="AM572" s="57">
        <f t="shared" si="436"/>
        <v>150501.0859</v>
      </c>
      <c r="AN572" s="57">
        <f t="shared" si="436"/>
        <v>159827.8323</v>
      </c>
      <c r="AO572" s="57">
        <f t="shared" si="436"/>
        <v>169638.9845</v>
      </c>
      <c r="AP572" s="57">
        <f t="shared" si="436"/>
        <v>179630.0357</v>
      </c>
      <c r="AQ572" s="57">
        <f t="shared" si="436"/>
        <v>190720.2983</v>
      </c>
      <c r="AR572" s="57">
        <f t="shared" si="436"/>
        <v>201927.7737</v>
      </c>
      <c r="AS572" s="57">
        <f t="shared" si="436"/>
        <v>213579.1705</v>
      </c>
      <c r="AT572" s="57">
        <f t="shared" si="436"/>
        <v>225367.3731</v>
      </c>
      <c r="AU572" s="57">
        <f t="shared" si="436"/>
        <v>237619.957</v>
      </c>
      <c r="AV572" s="57">
        <f t="shared" si="436"/>
        <v>250030.7057</v>
      </c>
      <c r="AW572" s="57">
        <f t="shared" si="436"/>
        <v>262928.1276</v>
      </c>
      <c r="AX572" s="57">
        <f t="shared" si="436"/>
        <v>276006.974</v>
      </c>
      <c r="AY572" s="57">
        <f t="shared" si="436"/>
        <v>289596.7574</v>
      </c>
      <c r="AZ572" s="57">
        <f t="shared" si="436"/>
        <v>303393.2715</v>
      </c>
      <c r="BA572" s="57">
        <f t="shared" si="436"/>
        <v>317727.1108</v>
      </c>
      <c r="BB572" s="57">
        <f t="shared" si="436"/>
        <v>332295.1922</v>
      </c>
      <c r="BC572" s="57">
        <f t="shared" si="436"/>
        <v>348558.6062</v>
      </c>
      <c r="BD572" s="57">
        <f t="shared" si="436"/>
        <v>364936.9336</v>
      </c>
      <c r="BE572" s="57">
        <f t="shared" si="436"/>
        <v>381755.4467</v>
      </c>
      <c r="BF572" s="57">
        <f t="shared" si="436"/>
        <v>398706.755</v>
      </c>
      <c r="BG572" s="57">
        <f t="shared" si="436"/>
        <v>416116.6364</v>
      </c>
      <c r="BH572" s="57">
        <f t="shared" si="436"/>
        <v>433678.2223</v>
      </c>
      <c r="BI572" s="57">
        <f t="shared" si="436"/>
        <v>451717.8286</v>
      </c>
      <c r="BJ572" s="57">
        <f t="shared" si="436"/>
        <v>469929.1416</v>
      </c>
      <c r="BK572" s="57">
        <f t="shared" si="436"/>
        <v>488639.0495</v>
      </c>
      <c r="BL572" s="57">
        <f t="shared" si="436"/>
        <v>507541.8289</v>
      </c>
      <c r="BM572" s="57">
        <f t="shared" si="436"/>
        <v>526964.9764</v>
      </c>
      <c r="BN572" s="57">
        <f t="shared" si="436"/>
        <v>546603.396</v>
      </c>
    </row>
    <row r="573" ht="14.25" customHeight="1">
      <c r="G573" s="57"/>
      <c r="H573" s="57"/>
      <c r="I573" s="57"/>
      <c r="J573" s="57"/>
      <c r="K573" s="57"/>
      <c r="L573" s="57"/>
      <c r="M573" s="57"/>
      <c r="N573" s="57"/>
      <c r="O573" s="57"/>
      <c r="P573" s="57"/>
      <c r="Q573" s="57"/>
      <c r="R573" s="57"/>
      <c r="S573" s="57"/>
      <c r="T573" s="57"/>
      <c r="U573" s="57"/>
      <c r="V573" s="57"/>
      <c r="W573" s="57"/>
      <c r="X573" s="57"/>
      <c r="Y573" s="57"/>
      <c r="Z573" s="57"/>
      <c r="AA573" s="57"/>
      <c r="AB573" s="57"/>
      <c r="AC573" s="57"/>
      <c r="AD573" s="57"/>
      <c r="AE573" s="57"/>
      <c r="AF573" s="57"/>
      <c r="AG573" s="57"/>
      <c r="AH573" s="57"/>
      <c r="AI573" s="57"/>
      <c r="AJ573" s="57"/>
      <c r="AK573" s="57"/>
      <c r="AL573" s="57"/>
      <c r="AM573" s="57"/>
      <c r="AN573" s="57"/>
      <c r="AO573" s="57"/>
      <c r="AP573" s="57"/>
      <c r="AQ573" s="57"/>
      <c r="AR573" s="57"/>
      <c r="AS573" s="57"/>
      <c r="AT573" s="57"/>
      <c r="AU573" s="57"/>
      <c r="AV573" s="57"/>
      <c r="AW573" s="57"/>
      <c r="AX573" s="57"/>
      <c r="AY573" s="57"/>
      <c r="AZ573" s="57"/>
      <c r="BA573" s="57"/>
      <c r="BB573" s="57"/>
      <c r="BC573" s="57"/>
      <c r="BD573" s="57"/>
      <c r="BE573" s="57"/>
      <c r="BF573" s="57"/>
      <c r="BG573" s="57"/>
      <c r="BH573" s="57"/>
      <c r="BI573" s="57"/>
      <c r="BJ573" s="57"/>
      <c r="BK573" s="57"/>
      <c r="BL573" s="57"/>
      <c r="BM573" s="57"/>
      <c r="BN573" s="57"/>
    </row>
    <row r="574" ht="14.25" customHeight="1">
      <c r="E574" s="45" t="str">
        <f>+Assumptions!D133</f>
        <v>Quarterly Upfront</v>
      </c>
      <c r="F574" s="163">
        <f>+Assumptions!I128</f>
        <v>0.1</v>
      </c>
      <c r="G574" s="30">
        <f t="shared" ref="G574:BN574" si="437">+G$571*$F574</f>
        <v>0.4</v>
      </c>
      <c r="H574" s="30">
        <f t="shared" si="437"/>
        <v>0.9733333333</v>
      </c>
      <c r="I574" s="30">
        <f t="shared" si="437"/>
        <v>1.566777778</v>
      </c>
      <c r="J574" s="30">
        <f t="shared" si="437"/>
        <v>2.18389537</v>
      </c>
      <c r="K574" s="30">
        <f t="shared" si="437"/>
        <v>2.97853973</v>
      </c>
      <c r="L574" s="30">
        <f t="shared" si="437"/>
        <v>3.798637908</v>
      </c>
      <c r="M574" s="30">
        <f t="shared" si="437"/>
        <v>4.648985728</v>
      </c>
      <c r="N574" s="30">
        <f t="shared" si="437"/>
        <v>5.68476483</v>
      </c>
      <c r="O574" s="30">
        <f t="shared" si="437"/>
        <v>6.755335152</v>
      </c>
      <c r="P574" s="30">
        <f t="shared" si="437"/>
        <v>7.867041931</v>
      </c>
      <c r="Q574" s="30">
        <f t="shared" si="437"/>
        <v>9.176745501</v>
      </c>
      <c r="R574" s="30">
        <f t="shared" si="437"/>
        <v>10.53562779</v>
      </c>
      <c r="S574" s="30">
        <f t="shared" si="437"/>
        <v>12.11695609</v>
      </c>
      <c r="T574" s="30">
        <f t="shared" si="437"/>
        <v>13.73709773</v>
      </c>
      <c r="U574" s="30">
        <f t="shared" si="437"/>
        <v>15.55244626</v>
      </c>
      <c r="V574" s="30">
        <f t="shared" si="437"/>
        <v>17.41415839</v>
      </c>
      <c r="W574" s="30">
        <f t="shared" si="437"/>
        <v>19.47965063</v>
      </c>
      <c r="X574" s="30">
        <f t="shared" si="437"/>
        <v>21.60116876</v>
      </c>
      <c r="Y574" s="30">
        <f t="shared" si="437"/>
        <v>23.93729037</v>
      </c>
      <c r="Z574" s="30">
        <f t="shared" si="437"/>
        <v>26.34150065</v>
      </c>
      <c r="AA574" s="30">
        <f t="shared" si="437"/>
        <v>28.97370173</v>
      </c>
      <c r="AB574" s="30">
        <f t="shared" si="437"/>
        <v>31.68879587</v>
      </c>
      <c r="AC574" s="30">
        <f t="shared" si="437"/>
        <v>34.64820261</v>
      </c>
      <c r="AD574" s="30">
        <f t="shared" si="437"/>
        <v>37.70845053</v>
      </c>
      <c r="AE574" s="30">
        <f t="shared" si="437"/>
        <v>41.08917144</v>
      </c>
      <c r="AF574" s="30">
        <f t="shared" si="437"/>
        <v>44.50658512</v>
      </c>
      <c r="AG574" s="30">
        <f t="shared" si="437"/>
        <v>48.11693765</v>
      </c>
      <c r="AH574" s="30">
        <f t="shared" si="437"/>
        <v>51.77164036</v>
      </c>
      <c r="AI574" s="30">
        <f t="shared" si="437"/>
        <v>55.62744967</v>
      </c>
      <c r="AJ574" s="30">
        <f t="shared" si="437"/>
        <v>59.53630855</v>
      </c>
      <c r="AK574" s="30">
        <f t="shared" si="437"/>
        <v>63.65552748</v>
      </c>
      <c r="AL574" s="30">
        <f t="shared" si="437"/>
        <v>67.83762725</v>
      </c>
      <c r="AM574" s="30">
        <f t="shared" si="437"/>
        <v>72.24052123</v>
      </c>
      <c r="AN574" s="30">
        <f t="shared" si="437"/>
        <v>76.71735948</v>
      </c>
      <c r="AO574" s="30">
        <f t="shared" si="437"/>
        <v>81.42671258</v>
      </c>
      <c r="AP574" s="30">
        <f t="shared" si="437"/>
        <v>86.22241715</v>
      </c>
      <c r="AQ574" s="30">
        <f t="shared" si="437"/>
        <v>91.54574317</v>
      </c>
      <c r="AR574" s="30">
        <f t="shared" si="437"/>
        <v>96.92533138</v>
      </c>
      <c r="AS574" s="30">
        <f t="shared" si="437"/>
        <v>102.5180018</v>
      </c>
      <c r="AT574" s="30">
        <f t="shared" si="437"/>
        <v>108.1763391</v>
      </c>
      <c r="AU574" s="30">
        <f t="shared" si="437"/>
        <v>114.0575793</v>
      </c>
      <c r="AV574" s="30">
        <f t="shared" si="437"/>
        <v>120.0147388</v>
      </c>
      <c r="AW574" s="30">
        <f t="shared" si="437"/>
        <v>126.2055012</v>
      </c>
      <c r="AX574" s="30">
        <f t="shared" si="437"/>
        <v>132.4833475</v>
      </c>
      <c r="AY574" s="30">
        <f t="shared" si="437"/>
        <v>139.0064435</v>
      </c>
      <c r="AZ574" s="30">
        <f t="shared" si="437"/>
        <v>145.6287703</v>
      </c>
      <c r="BA574" s="30">
        <f t="shared" si="437"/>
        <v>152.5090132</v>
      </c>
      <c r="BB574" s="30">
        <f t="shared" si="437"/>
        <v>159.5016923</v>
      </c>
      <c r="BC574" s="30">
        <f t="shared" si="437"/>
        <v>167.308131</v>
      </c>
      <c r="BD574" s="30">
        <f t="shared" si="437"/>
        <v>175.1697281</v>
      </c>
      <c r="BE574" s="30">
        <f t="shared" si="437"/>
        <v>183.2426144</v>
      </c>
      <c r="BF574" s="30">
        <f t="shared" si="437"/>
        <v>191.3792424</v>
      </c>
      <c r="BG574" s="30">
        <f t="shared" si="437"/>
        <v>199.7359855</v>
      </c>
      <c r="BH574" s="30">
        <f t="shared" si="437"/>
        <v>208.1655467</v>
      </c>
      <c r="BI574" s="30">
        <f t="shared" si="437"/>
        <v>216.8245577</v>
      </c>
      <c r="BJ574" s="30">
        <f t="shared" si="437"/>
        <v>225.565988</v>
      </c>
      <c r="BK574" s="30">
        <f t="shared" si="437"/>
        <v>234.5467438</v>
      </c>
      <c r="BL574" s="30">
        <f t="shared" si="437"/>
        <v>243.6200779</v>
      </c>
      <c r="BM574" s="30">
        <f t="shared" si="437"/>
        <v>252.9431887</v>
      </c>
      <c r="BN574" s="30">
        <f t="shared" si="437"/>
        <v>262.3696301</v>
      </c>
    </row>
    <row r="575" ht="14.25" customHeight="1">
      <c r="E575" s="45" t="str">
        <f>+Assumptions!D134</f>
        <v>Annual Upfront</v>
      </c>
      <c r="F575" s="163">
        <f>+Assumptions!I129</f>
        <v>0</v>
      </c>
      <c r="G575" s="30">
        <f t="shared" ref="G575:BN575" si="438">+G$571*$F575</f>
        <v>0</v>
      </c>
      <c r="H575" s="30">
        <f t="shared" si="438"/>
        <v>0</v>
      </c>
      <c r="I575" s="30">
        <f t="shared" si="438"/>
        <v>0</v>
      </c>
      <c r="J575" s="30">
        <f t="shared" si="438"/>
        <v>0</v>
      </c>
      <c r="K575" s="30">
        <f t="shared" si="438"/>
        <v>0</v>
      </c>
      <c r="L575" s="30">
        <f t="shared" si="438"/>
        <v>0</v>
      </c>
      <c r="M575" s="30">
        <f t="shared" si="438"/>
        <v>0</v>
      </c>
      <c r="N575" s="30">
        <f t="shared" si="438"/>
        <v>0</v>
      </c>
      <c r="O575" s="30">
        <f t="shared" si="438"/>
        <v>0</v>
      </c>
      <c r="P575" s="30">
        <f t="shared" si="438"/>
        <v>0</v>
      </c>
      <c r="Q575" s="30">
        <f t="shared" si="438"/>
        <v>0</v>
      </c>
      <c r="R575" s="30">
        <f t="shared" si="438"/>
        <v>0</v>
      </c>
      <c r="S575" s="30">
        <f t="shared" si="438"/>
        <v>0</v>
      </c>
      <c r="T575" s="30">
        <f t="shared" si="438"/>
        <v>0</v>
      </c>
      <c r="U575" s="30">
        <f t="shared" si="438"/>
        <v>0</v>
      </c>
      <c r="V575" s="30">
        <f t="shared" si="438"/>
        <v>0</v>
      </c>
      <c r="W575" s="30">
        <f t="shared" si="438"/>
        <v>0</v>
      </c>
      <c r="X575" s="30">
        <f t="shared" si="438"/>
        <v>0</v>
      </c>
      <c r="Y575" s="30">
        <f t="shared" si="438"/>
        <v>0</v>
      </c>
      <c r="Z575" s="30">
        <f t="shared" si="438"/>
        <v>0</v>
      </c>
      <c r="AA575" s="30">
        <f t="shared" si="438"/>
        <v>0</v>
      </c>
      <c r="AB575" s="30">
        <f t="shared" si="438"/>
        <v>0</v>
      </c>
      <c r="AC575" s="30">
        <f t="shared" si="438"/>
        <v>0</v>
      </c>
      <c r="AD575" s="30">
        <f t="shared" si="438"/>
        <v>0</v>
      </c>
      <c r="AE575" s="30">
        <f t="shared" si="438"/>
        <v>0</v>
      </c>
      <c r="AF575" s="30">
        <f t="shared" si="438"/>
        <v>0</v>
      </c>
      <c r="AG575" s="30">
        <f t="shared" si="438"/>
        <v>0</v>
      </c>
      <c r="AH575" s="30">
        <f t="shared" si="438"/>
        <v>0</v>
      </c>
      <c r="AI575" s="30">
        <f t="shared" si="438"/>
        <v>0</v>
      </c>
      <c r="AJ575" s="30">
        <f t="shared" si="438"/>
        <v>0</v>
      </c>
      <c r="AK575" s="30">
        <f t="shared" si="438"/>
        <v>0</v>
      </c>
      <c r="AL575" s="30">
        <f t="shared" si="438"/>
        <v>0</v>
      </c>
      <c r="AM575" s="30">
        <f t="shared" si="438"/>
        <v>0</v>
      </c>
      <c r="AN575" s="30">
        <f t="shared" si="438"/>
        <v>0</v>
      </c>
      <c r="AO575" s="30">
        <f t="shared" si="438"/>
        <v>0</v>
      </c>
      <c r="AP575" s="30">
        <f t="shared" si="438"/>
        <v>0</v>
      </c>
      <c r="AQ575" s="30">
        <f t="shared" si="438"/>
        <v>0</v>
      </c>
      <c r="AR575" s="30">
        <f t="shared" si="438"/>
        <v>0</v>
      </c>
      <c r="AS575" s="30">
        <f t="shared" si="438"/>
        <v>0</v>
      </c>
      <c r="AT575" s="30">
        <f t="shared" si="438"/>
        <v>0</v>
      </c>
      <c r="AU575" s="30">
        <f t="shared" si="438"/>
        <v>0</v>
      </c>
      <c r="AV575" s="30">
        <f t="shared" si="438"/>
        <v>0</v>
      </c>
      <c r="AW575" s="30">
        <f t="shared" si="438"/>
        <v>0</v>
      </c>
      <c r="AX575" s="30">
        <f t="shared" si="438"/>
        <v>0</v>
      </c>
      <c r="AY575" s="30">
        <f t="shared" si="438"/>
        <v>0</v>
      </c>
      <c r="AZ575" s="30">
        <f t="shared" si="438"/>
        <v>0</v>
      </c>
      <c r="BA575" s="30">
        <f t="shared" si="438"/>
        <v>0</v>
      </c>
      <c r="BB575" s="30">
        <f t="shared" si="438"/>
        <v>0</v>
      </c>
      <c r="BC575" s="30">
        <f t="shared" si="438"/>
        <v>0</v>
      </c>
      <c r="BD575" s="30">
        <f t="shared" si="438"/>
        <v>0</v>
      </c>
      <c r="BE575" s="30">
        <f t="shared" si="438"/>
        <v>0</v>
      </c>
      <c r="BF575" s="30">
        <f t="shared" si="438"/>
        <v>0</v>
      </c>
      <c r="BG575" s="30">
        <f t="shared" si="438"/>
        <v>0</v>
      </c>
      <c r="BH575" s="30">
        <f t="shared" si="438"/>
        <v>0</v>
      </c>
      <c r="BI575" s="30">
        <f t="shared" si="438"/>
        <v>0</v>
      </c>
      <c r="BJ575" s="30">
        <f t="shared" si="438"/>
        <v>0</v>
      </c>
      <c r="BK575" s="30">
        <f t="shared" si="438"/>
        <v>0</v>
      </c>
      <c r="BL575" s="30">
        <f t="shared" si="438"/>
        <v>0</v>
      </c>
      <c r="BM575" s="30">
        <f t="shared" si="438"/>
        <v>0</v>
      </c>
      <c r="BN575" s="30">
        <f t="shared" si="438"/>
        <v>0</v>
      </c>
    </row>
    <row r="576" ht="14.25" customHeight="1">
      <c r="F576" s="3"/>
    </row>
    <row r="577" ht="14.25" customHeight="1">
      <c r="E577" s="45" t="str">
        <f t="shared" ref="E577:E578" si="440">+E574</f>
        <v>Quarterly Upfront</v>
      </c>
      <c r="F577" s="57">
        <f>+F578/4</f>
        <v>625</v>
      </c>
      <c r="G577" s="66">
        <f t="shared" ref="G577:BN577" si="439">+G574*$F577</f>
        <v>250</v>
      </c>
      <c r="H577" s="66">
        <f t="shared" si="439"/>
        <v>608.3333333</v>
      </c>
      <c r="I577" s="66">
        <f t="shared" si="439"/>
        <v>979.2361111</v>
      </c>
      <c r="J577" s="66">
        <f t="shared" si="439"/>
        <v>1364.934606</v>
      </c>
      <c r="K577" s="66">
        <f t="shared" si="439"/>
        <v>1861.587331</v>
      </c>
      <c r="L577" s="66">
        <f t="shared" si="439"/>
        <v>2374.148692</v>
      </c>
      <c r="M577" s="66">
        <f t="shared" si="439"/>
        <v>2905.61608</v>
      </c>
      <c r="N577" s="66">
        <f t="shared" si="439"/>
        <v>3552.978019</v>
      </c>
      <c r="O577" s="66">
        <f t="shared" si="439"/>
        <v>4222.08447</v>
      </c>
      <c r="P577" s="66">
        <f t="shared" si="439"/>
        <v>4916.901207</v>
      </c>
      <c r="Q577" s="66">
        <f t="shared" si="439"/>
        <v>5735.465938</v>
      </c>
      <c r="R577" s="66">
        <f t="shared" si="439"/>
        <v>6584.767367</v>
      </c>
      <c r="S577" s="66">
        <f t="shared" si="439"/>
        <v>7573.097557</v>
      </c>
      <c r="T577" s="66">
        <f t="shared" si="439"/>
        <v>8585.686082</v>
      </c>
      <c r="U577" s="66">
        <f t="shared" si="439"/>
        <v>9720.278911</v>
      </c>
      <c r="V577" s="66">
        <f t="shared" si="439"/>
        <v>10883.84899</v>
      </c>
      <c r="W577" s="66">
        <f t="shared" si="439"/>
        <v>12174.78164</v>
      </c>
      <c r="X577" s="66">
        <f t="shared" si="439"/>
        <v>13500.73048</v>
      </c>
      <c r="Y577" s="66">
        <f t="shared" si="439"/>
        <v>14960.80648</v>
      </c>
      <c r="Z577" s="66">
        <f t="shared" si="439"/>
        <v>16463.4379</v>
      </c>
      <c r="AA577" s="66">
        <f t="shared" si="439"/>
        <v>18108.56358</v>
      </c>
      <c r="AB577" s="66">
        <f t="shared" si="439"/>
        <v>19805.49742</v>
      </c>
      <c r="AC577" s="66">
        <f t="shared" si="439"/>
        <v>21655.12663</v>
      </c>
      <c r="AD577" s="66">
        <f t="shared" si="439"/>
        <v>23567.78158</v>
      </c>
      <c r="AE577" s="66">
        <f t="shared" si="439"/>
        <v>25680.73215</v>
      </c>
      <c r="AF577" s="66">
        <f t="shared" si="439"/>
        <v>27816.6157</v>
      </c>
      <c r="AG577" s="66">
        <f t="shared" si="439"/>
        <v>30073.08603</v>
      </c>
      <c r="AH577" s="66">
        <f t="shared" si="439"/>
        <v>32357.27522</v>
      </c>
      <c r="AI577" s="66">
        <f t="shared" si="439"/>
        <v>34767.15605</v>
      </c>
      <c r="AJ577" s="66">
        <f t="shared" si="439"/>
        <v>37210.19284</v>
      </c>
      <c r="AK577" s="66">
        <f t="shared" si="439"/>
        <v>39784.70468</v>
      </c>
      <c r="AL577" s="66">
        <f t="shared" si="439"/>
        <v>42398.51703</v>
      </c>
      <c r="AM577" s="66">
        <f t="shared" si="439"/>
        <v>45150.32577</v>
      </c>
      <c r="AN577" s="66">
        <f t="shared" si="439"/>
        <v>47948.34968</v>
      </c>
      <c r="AO577" s="66">
        <f t="shared" si="439"/>
        <v>50891.69536</v>
      </c>
      <c r="AP577" s="66">
        <f t="shared" si="439"/>
        <v>53889.01072</v>
      </c>
      <c r="AQ577" s="66">
        <f t="shared" si="439"/>
        <v>57216.08948</v>
      </c>
      <c r="AR577" s="66">
        <f t="shared" si="439"/>
        <v>60578.33211</v>
      </c>
      <c r="AS577" s="66">
        <f t="shared" si="439"/>
        <v>64073.75114</v>
      </c>
      <c r="AT577" s="66">
        <f t="shared" si="439"/>
        <v>67610.21193</v>
      </c>
      <c r="AU577" s="66">
        <f t="shared" si="439"/>
        <v>71285.98709</v>
      </c>
      <c r="AV577" s="66">
        <f t="shared" si="439"/>
        <v>75009.21172</v>
      </c>
      <c r="AW577" s="66">
        <f t="shared" si="439"/>
        <v>78878.43827</v>
      </c>
      <c r="AX577" s="66">
        <f t="shared" si="439"/>
        <v>82802.09219</v>
      </c>
      <c r="AY577" s="66">
        <f t="shared" si="439"/>
        <v>86879.02721</v>
      </c>
      <c r="AZ577" s="66">
        <f t="shared" si="439"/>
        <v>91017.98146</v>
      </c>
      <c r="BA577" s="66">
        <f t="shared" si="439"/>
        <v>95318.13325</v>
      </c>
      <c r="BB577" s="66">
        <f t="shared" si="439"/>
        <v>99688.55767</v>
      </c>
      <c r="BC577" s="66">
        <f t="shared" si="439"/>
        <v>104567.5819</v>
      </c>
      <c r="BD577" s="66">
        <f t="shared" si="439"/>
        <v>109481.0801</v>
      </c>
      <c r="BE577" s="66">
        <f t="shared" si="439"/>
        <v>114526.634</v>
      </c>
      <c r="BF577" s="66">
        <f t="shared" si="439"/>
        <v>119612.0265</v>
      </c>
      <c r="BG577" s="66">
        <f t="shared" si="439"/>
        <v>124834.9909</v>
      </c>
      <c r="BH577" s="66">
        <f t="shared" si="439"/>
        <v>130103.4667</v>
      </c>
      <c r="BI577" s="66">
        <f t="shared" si="439"/>
        <v>135515.3486</v>
      </c>
      <c r="BJ577" s="66">
        <f t="shared" si="439"/>
        <v>140978.7425</v>
      </c>
      <c r="BK577" s="66">
        <f t="shared" si="439"/>
        <v>146591.7149</v>
      </c>
      <c r="BL577" s="66">
        <f t="shared" si="439"/>
        <v>152262.5487</v>
      </c>
      <c r="BM577" s="66">
        <f t="shared" si="439"/>
        <v>158089.4929</v>
      </c>
      <c r="BN577" s="66">
        <f t="shared" si="439"/>
        <v>163981.0188</v>
      </c>
    </row>
    <row r="578" ht="14.25" customHeight="1">
      <c r="E578" s="45" t="str">
        <f t="shared" si="440"/>
        <v>Annual Upfront</v>
      </c>
      <c r="F578" s="169">
        <f>+Assumptions!I47</f>
        <v>2500</v>
      </c>
      <c r="G578" s="67">
        <f t="shared" ref="G578:BN578" si="441">+G575*$F578</f>
        <v>0</v>
      </c>
      <c r="H578" s="67">
        <f t="shared" si="441"/>
        <v>0</v>
      </c>
      <c r="I578" s="67">
        <f t="shared" si="441"/>
        <v>0</v>
      </c>
      <c r="J578" s="67">
        <f t="shared" si="441"/>
        <v>0</v>
      </c>
      <c r="K578" s="67">
        <f t="shared" si="441"/>
        <v>0</v>
      </c>
      <c r="L578" s="67">
        <f t="shared" si="441"/>
        <v>0</v>
      </c>
      <c r="M578" s="67">
        <f t="shared" si="441"/>
        <v>0</v>
      </c>
      <c r="N578" s="67">
        <f t="shared" si="441"/>
        <v>0</v>
      </c>
      <c r="O578" s="67">
        <f t="shared" si="441"/>
        <v>0</v>
      </c>
      <c r="P578" s="67">
        <f t="shared" si="441"/>
        <v>0</v>
      </c>
      <c r="Q578" s="67">
        <f t="shared" si="441"/>
        <v>0</v>
      </c>
      <c r="R578" s="67">
        <f t="shared" si="441"/>
        <v>0</v>
      </c>
      <c r="S578" s="67">
        <f t="shared" si="441"/>
        <v>0</v>
      </c>
      <c r="T578" s="67">
        <f t="shared" si="441"/>
        <v>0</v>
      </c>
      <c r="U578" s="67">
        <f t="shared" si="441"/>
        <v>0</v>
      </c>
      <c r="V578" s="67">
        <f t="shared" si="441"/>
        <v>0</v>
      </c>
      <c r="W578" s="67">
        <f t="shared" si="441"/>
        <v>0</v>
      </c>
      <c r="X578" s="67">
        <f t="shared" si="441"/>
        <v>0</v>
      </c>
      <c r="Y578" s="67">
        <f t="shared" si="441"/>
        <v>0</v>
      </c>
      <c r="Z578" s="67">
        <f t="shared" si="441"/>
        <v>0</v>
      </c>
      <c r="AA578" s="67">
        <f t="shared" si="441"/>
        <v>0</v>
      </c>
      <c r="AB578" s="67">
        <f t="shared" si="441"/>
        <v>0</v>
      </c>
      <c r="AC578" s="67">
        <f t="shared" si="441"/>
        <v>0</v>
      </c>
      <c r="AD578" s="67">
        <f t="shared" si="441"/>
        <v>0</v>
      </c>
      <c r="AE578" s="67">
        <f t="shared" si="441"/>
        <v>0</v>
      </c>
      <c r="AF578" s="67">
        <f t="shared" si="441"/>
        <v>0</v>
      </c>
      <c r="AG578" s="67">
        <f t="shared" si="441"/>
        <v>0</v>
      </c>
      <c r="AH578" s="67">
        <f t="shared" si="441"/>
        <v>0</v>
      </c>
      <c r="AI578" s="67">
        <f t="shared" si="441"/>
        <v>0</v>
      </c>
      <c r="AJ578" s="67">
        <f t="shared" si="441"/>
        <v>0</v>
      </c>
      <c r="AK578" s="67">
        <f t="shared" si="441"/>
        <v>0</v>
      </c>
      <c r="AL578" s="67">
        <f t="shared" si="441"/>
        <v>0</v>
      </c>
      <c r="AM578" s="67">
        <f t="shared" si="441"/>
        <v>0</v>
      </c>
      <c r="AN578" s="67">
        <f t="shared" si="441"/>
        <v>0</v>
      </c>
      <c r="AO578" s="67">
        <f t="shared" si="441"/>
        <v>0</v>
      </c>
      <c r="AP578" s="67">
        <f t="shared" si="441"/>
        <v>0</v>
      </c>
      <c r="AQ578" s="67">
        <f t="shared" si="441"/>
        <v>0</v>
      </c>
      <c r="AR578" s="67">
        <f t="shared" si="441"/>
        <v>0</v>
      </c>
      <c r="AS578" s="67">
        <f t="shared" si="441"/>
        <v>0</v>
      </c>
      <c r="AT578" s="67">
        <f t="shared" si="441"/>
        <v>0</v>
      </c>
      <c r="AU578" s="67">
        <f t="shared" si="441"/>
        <v>0</v>
      </c>
      <c r="AV578" s="67">
        <f t="shared" si="441"/>
        <v>0</v>
      </c>
      <c r="AW578" s="67">
        <f t="shared" si="441"/>
        <v>0</v>
      </c>
      <c r="AX578" s="67">
        <f t="shared" si="441"/>
        <v>0</v>
      </c>
      <c r="AY578" s="67">
        <f t="shared" si="441"/>
        <v>0</v>
      </c>
      <c r="AZ578" s="67">
        <f t="shared" si="441"/>
        <v>0</v>
      </c>
      <c r="BA578" s="67">
        <f t="shared" si="441"/>
        <v>0</v>
      </c>
      <c r="BB578" s="67">
        <f t="shared" si="441"/>
        <v>0</v>
      </c>
      <c r="BC578" s="67">
        <f t="shared" si="441"/>
        <v>0</v>
      </c>
      <c r="BD578" s="67">
        <f t="shared" si="441"/>
        <v>0</v>
      </c>
      <c r="BE578" s="67">
        <f t="shared" si="441"/>
        <v>0</v>
      </c>
      <c r="BF578" s="67">
        <f t="shared" si="441"/>
        <v>0</v>
      </c>
      <c r="BG578" s="67">
        <f t="shared" si="441"/>
        <v>0</v>
      </c>
      <c r="BH578" s="67">
        <f t="shared" si="441"/>
        <v>0</v>
      </c>
      <c r="BI578" s="67">
        <f t="shared" si="441"/>
        <v>0</v>
      </c>
      <c r="BJ578" s="67">
        <f t="shared" si="441"/>
        <v>0</v>
      </c>
      <c r="BK578" s="67">
        <f t="shared" si="441"/>
        <v>0</v>
      </c>
      <c r="BL578" s="67">
        <f t="shared" si="441"/>
        <v>0</v>
      </c>
      <c r="BM578" s="67">
        <f t="shared" si="441"/>
        <v>0</v>
      </c>
      <c r="BN578" s="67">
        <f t="shared" si="441"/>
        <v>0</v>
      </c>
    </row>
    <row r="579" ht="14.25" customHeight="1">
      <c r="E579" s="13" t="s">
        <v>377</v>
      </c>
      <c r="G579" s="57">
        <f t="shared" ref="G579:BN579" si="442">SUM(G577:G578)</f>
        <v>250</v>
      </c>
      <c r="H579" s="57">
        <f t="shared" si="442"/>
        <v>608.3333333</v>
      </c>
      <c r="I579" s="57">
        <f t="shared" si="442"/>
        <v>979.2361111</v>
      </c>
      <c r="J579" s="57">
        <f t="shared" si="442"/>
        <v>1364.934606</v>
      </c>
      <c r="K579" s="57">
        <f t="shared" si="442"/>
        <v>1861.587331</v>
      </c>
      <c r="L579" s="57">
        <f t="shared" si="442"/>
        <v>2374.148692</v>
      </c>
      <c r="M579" s="57">
        <f t="shared" si="442"/>
        <v>2905.61608</v>
      </c>
      <c r="N579" s="57">
        <f t="shared" si="442"/>
        <v>3552.978019</v>
      </c>
      <c r="O579" s="57">
        <f t="shared" si="442"/>
        <v>4222.08447</v>
      </c>
      <c r="P579" s="57">
        <f t="shared" si="442"/>
        <v>4916.901207</v>
      </c>
      <c r="Q579" s="57">
        <f t="shared" si="442"/>
        <v>5735.465938</v>
      </c>
      <c r="R579" s="57">
        <f t="shared" si="442"/>
        <v>6584.767367</v>
      </c>
      <c r="S579" s="57">
        <f t="shared" si="442"/>
        <v>7573.097557</v>
      </c>
      <c r="T579" s="57">
        <f t="shared" si="442"/>
        <v>8585.686082</v>
      </c>
      <c r="U579" s="57">
        <f t="shared" si="442"/>
        <v>9720.278911</v>
      </c>
      <c r="V579" s="57">
        <f t="shared" si="442"/>
        <v>10883.84899</v>
      </c>
      <c r="W579" s="57">
        <f t="shared" si="442"/>
        <v>12174.78164</v>
      </c>
      <c r="X579" s="57">
        <f t="shared" si="442"/>
        <v>13500.73048</v>
      </c>
      <c r="Y579" s="57">
        <f t="shared" si="442"/>
        <v>14960.80648</v>
      </c>
      <c r="Z579" s="57">
        <f t="shared" si="442"/>
        <v>16463.4379</v>
      </c>
      <c r="AA579" s="57">
        <f t="shared" si="442"/>
        <v>18108.56358</v>
      </c>
      <c r="AB579" s="57">
        <f t="shared" si="442"/>
        <v>19805.49742</v>
      </c>
      <c r="AC579" s="57">
        <f t="shared" si="442"/>
        <v>21655.12663</v>
      </c>
      <c r="AD579" s="57">
        <f t="shared" si="442"/>
        <v>23567.78158</v>
      </c>
      <c r="AE579" s="57">
        <f t="shared" si="442"/>
        <v>25680.73215</v>
      </c>
      <c r="AF579" s="57">
        <f t="shared" si="442"/>
        <v>27816.6157</v>
      </c>
      <c r="AG579" s="57">
        <f t="shared" si="442"/>
        <v>30073.08603</v>
      </c>
      <c r="AH579" s="57">
        <f t="shared" si="442"/>
        <v>32357.27522</v>
      </c>
      <c r="AI579" s="57">
        <f t="shared" si="442"/>
        <v>34767.15605</v>
      </c>
      <c r="AJ579" s="57">
        <f t="shared" si="442"/>
        <v>37210.19284</v>
      </c>
      <c r="AK579" s="57">
        <f t="shared" si="442"/>
        <v>39784.70468</v>
      </c>
      <c r="AL579" s="57">
        <f t="shared" si="442"/>
        <v>42398.51703</v>
      </c>
      <c r="AM579" s="57">
        <f t="shared" si="442"/>
        <v>45150.32577</v>
      </c>
      <c r="AN579" s="57">
        <f t="shared" si="442"/>
        <v>47948.34968</v>
      </c>
      <c r="AO579" s="57">
        <f t="shared" si="442"/>
        <v>50891.69536</v>
      </c>
      <c r="AP579" s="57">
        <f t="shared" si="442"/>
        <v>53889.01072</v>
      </c>
      <c r="AQ579" s="57">
        <f t="shared" si="442"/>
        <v>57216.08948</v>
      </c>
      <c r="AR579" s="57">
        <f t="shared" si="442"/>
        <v>60578.33211</v>
      </c>
      <c r="AS579" s="57">
        <f t="shared" si="442"/>
        <v>64073.75114</v>
      </c>
      <c r="AT579" s="57">
        <f t="shared" si="442"/>
        <v>67610.21193</v>
      </c>
      <c r="AU579" s="57">
        <f t="shared" si="442"/>
        <v>71285.98709</v>
      </c>
      <c r="AV579" s="57">
        <f t="shared" si="442"/>
        <v>75009.21172</v>
      </c>
      <c r="AW579" s="57">
        <f t="shared" si="442"/>
        <v>78878.43827</v>
      </c>
      <c r="AX579" s="57">
        <f t="shared" si="442"/>
        <v>82802.09219</v>
      </c>
      <c r="AY579" s="57">
        <f t="shared" si="442"/>
        <v>86879.02721</v>
      </c>
      <c r="AZ579" s="57">
        <f t="shared" si="442"/>
        <v>91017.98146</v>
      </c>
      <c r="BA579" s="57">
        <f t="shared" si="442"/>
        <v>95318.13325</v>
      </c>
      <c r="BB579" s="57">
        <f t="shared" si="442"/>
        <v>99688.55767</v>
      </c>
      <c r="BC579" s="57">
        <f t="shared" si="442"/>
        <v>104567.5819</v>
      </c>
      <c r="BD579" s="57">
        <f t="shared" si="442"/>
        <v>109481.0801</v>
      </c>
      <c r="BE579" s="57">
        <f t="shared" si="442"/>
        <v>114526.634</v>
      </c>
      <c r="BF579" s="57">
        <f t="shared" si="442"/>
        <v>119612.0265</v>
      </c>
      <c r="BG579" s="57">
        <f t="shared" si="442"/>
        <v>124834.9909</v>
      </c>
      <c r="BH579" s="57">
        <f t="shared" si="442"/>
        <v>130103.4667</v>
      </c>
      <c r="BI579" s="57">
        <f t="shared" si="442"/>
        <v>135515.3486</v>
      </c>
      <c r="BJ579" s="57">
        <f t="shared" si="442"/>
        <v>140978.7425</v>
      </c>
      <c r="BK579" s="57">
        <f t="shared" si="442"/>
        <v>146591.7149</v>
      </c>
      <c r="BL579" s="57">
        <f t="shared" si="442"/>
        <v>152262.5487</v>
      </c>
      <c r="BM579" s="57">
        <f t="shared" si="442"/>
        <v>158089.4929</v>
      </c>
      <c r="BN579" s="57">
        <f t="shared" si="442"/>
        <v>163981.0188</v>
      </c>
    </row>
    <row r="580" ht="14.25" customHeight="1"/>
    <row r="581" ht="14.25" customHeight="1">
      <c r="D581" s="13" t="s">
        <v>378</v>
      </c>
      <c r="G581" s="43">
        <f t="shared" ref="G581:BN581" si="443">+G155+G380</f>
        <v>1</v>
      </c>
      <c r="H581" s="43">
        <f t="shared" si="443"/>
        <v>3.108333333</v>
      </c>
      <c r="I581" s="43">
        <f t="shared" si="443"/>
        <v>5.238819444</v>
      </c>
      <c r="J581" s="43">
        <f t="shared" si="443"/>
        <v>7.401535301</v>
      </c>
      <c r="K581" s="43">
        <f t="shared" si="443"/>
        <v>10.657238</v>
      </c>
      <c r="L581" s="43">
        <f t="shared" si="443"/>
        <v>13.92369641</v>
      </c>
      <c r="M581" s="43">
        <f t="shared" si="443"/>
        <v>17.2151034</v>
      </c>
      <c r="N581" s="43">
        <f t="shared" si="443"/>
        <v>21.59652452</v>
      </c>
      <c r="O581" s="43">
        <f t="shared" si="443"/>
        <v>25.99025814</v>
      </c>
      <c r="P581" s="43">
        <f t="shared" si="443"/>
        <v>30.41527841</v>
      </c>
      <c r="Q581" s="43">
        <f t="shared" si="443"/>
        <v>35.9417176</v>
      </c>
      <c r="R581" s="43">
        <f t="shared" si="443"/>
        <v>41.49726274</v>
      </c>
      <c r="S581" s="43">
        <f t="shared" si="443"/>
        <v>48.25715125</v>
      </c>
      <c r="T581" s="43">
        <f t="shared" si="443"/>
        <v>55.00882681</v>
      </c>
      <c r="U581" s="43">
        <f t="shared" si="443"/>
        <v>62.82222004</v>
      </c>
      <c r="V581" s="43">
        <f t="shared" si="443"/>
        <v>70.62870896</v>
      </c>
      <c r="W581" s="43">
        <f t="shared" si="443"/>
        <v>79.50144031</v>
      </c>
      <c r="X581" s="43">
        <f t="shared" si="443"/>
        <v>88.37514888</v>
      </c>
      <c r="Y581" s="43">
        <f t="shared" si="443"/>
        <v>98.32649438</v>
      </c>
      <c r="Z581" s="43">
        <f t="shared" si="443"/>
        <v>108.2938975</v>
      </c>
      <c r="AA581" s="43">
        <f t="shared" si="443"/>
        <v>119.3578948</v>
      </c>
      <c r="AB581" s="43">
        <f t="shared" si="443"/>
        <v>130.4609936</v>
      </c>
      <c r="AC581" s="43">
        <f t="shared" si="443"/>
        <v>142.6880478</v>
      </c>
      <c r="AD581" s="43">
        <f t="shared" si="443"/>
        <v>154.9861348</v>
      </c>
      <c r="AE581" s="43">
        <f t="shared" si="443"/>
        <v>168.8391035</v>
      </c>
      <c r="AF581" s="43">
        <f t="shared" si="443"/>
        <v>182.6037652</v>
      </c>
      <c r="AG581" s="43">
        <f t="shared" si="443"/>
        <v>197.3517364</v>
      </c>
      <c r="AH581" s="43">
        <f t="shared" si="443"/>
        <v>212.0198468</v>
      </c>
      <c r="AI581" s="43">
        <f t="shared" si="443"/>
        <v>227.6813452</v>
      </c>
      <c r="AJ581" s="43">
        <f t="shared" si="443"/>
        <v>243.274735</v>
      </c>
      <c r="AK581" s="43">
        <f t="shared" si="443"/>
        <v>259.8749836</v>
      </c>
      <c r="AL581" s="43">
        <f t="shared" si="443"/>
        <v>276.4223608</v>
      </c>
      <c r="AM581" s="43">
        <f t="shared" si="443"/>
        <v>293.9936527</v>
      </c>
      <c r="AN581" s="43">
        <f t="shared" si="443"/>
        <v>311.5310033</v>
      </c>
      <c r="AO581" s="43">
        <f t="shared" si="443"/>
        <v>330.1131326</v>
      </c>
      <c r="AP581" s="43">
        <f t="shared" si="443"/>
        <v>348.6841823</v>
      </c>
      <c r="AQ581" s="43">
        <f t="shared" si="443"/>
        <v>369.5845933</v>
      </c>
      <c r="AR581" s="43">
        <f t="shared" si="443"/>
        <v>390.4042236</v>
      </c>
      <c r="AS581" s="43">
        <f t="shared" si="443"/>
        <v>412.2165819</v>
      </c>
      <c r="AT581" s="43">
        <f t="shared" si="443"/>
        <v>433.9647124</v>
      </c>
      <c r="AU581" s="43">
        <f t="shared" si="443"/>
        <v>456.723367</v>
      </c>
      <c r="AV581" s="43">
        <f t="shared" si="443"/>
        <v>479.4368658</v>
      </c>
      <c r="AW581" s="43">
        <f t="shared" si="443"/>
        <v>503.1812715</v>
      </c>
      <c r="AX581" s="43">
        <f t="shared" si="443"/>
        <v>526.9022512</v>
      </c>
      <c r="AY581" s="43">
        <f t="shared" si="443"/>
        <v>551.677253</v>
      </c>
      <c r="AZ581" s="43">
        <f t="shared" si="443"/>
        <v>576.45337</v>
      </c>
      <c r="BA581" s="43">
        <f t="shared" si="443"/>
        <v>602.3095184</v>
      </c>
      <c r="BB581" s="43">
        <f t="shared" si="443"/>
        <v>628.194304</v>
      </c>
      <c r="BC581" s="43">
        <f t="shared" si="443"/>
        <v>657.4993989</v>
      </c>
      <c r="BD581" s="43">
        <f t="shared" si="443"/>
        <v>686.697665</v>
      </c>
      <c r="BE581" s="43">
        <f t="shared" si="443"/>
        <v>716.8605471</v>
      </c>
      <c r="BF581" s="43">
        <f t="shared" si="443"/>
        <v>746.9332667</v>
      </c>
      <c r="BG581" s="43">
        <f t="shared" si="443"/>
        <v>777.9879954</v>
      </c>
      <c r="BH581" s="43">
        <f t="shared" si="443"/>
        <v>808.9706977</v>
      </c>
      <c r="BI581" s="43">
        <f t="shared" si="443"/>
        <v>840.9543045</v>
      </c>
      <c r="BJ581" s="43">
        <f t="shared" si="443"/>
        <v>872.8855574</v>
      </c>
      <c r="BK581" s="43">
        <f t="shared" si="443"/>
        <v>905.8381822</v>
      </c>
      <c r="BL581" s="43">
        <f t="shared" si="443"/>
        <v>938.7597343</v>
      </c>
      <c r="BM581" s="43">
        <f t="shared" si="443"/>
        <v>972.7247729</v>
      </c>
      <c r="BN581" s="43">
        <f t="shared" si="443"/>
        <v>1006.681706</v>
      </c>
    </row>
    <row r="582" ht="14.25" customHeight="1">
      <c r="D582" s="13" t="s">
        <v>316</v>
      </c>
      <c r="G582" s="57">
        <f t="shared" ref="G582:BN582" si="444">+G157+G382</f>
        <v>833.3333333</v>
      </c>
      <c r="H582" s="57">
        <f t="shared" si="444"/>
        <v>2590.277778</v>
      </c>
      <c r="I582" s="57">
        <f t="shared" si="444"/>
        <v>4365.68287</v>
      </c>
      <c r="J582" s="57">
        <f t="shared" si="444"/>
        <v>6167.946084</v>
      </c>
      <c r="K582" s="57">
        <f t="shared" si="444"/>
        <v>8881.031664</v>
      </c>
      <c r="L582" s="57">
        <f t="shared" si="444"/>
        <v>11603.08034</v>
      </c>
      <c r="M582" s="57">
        <f t="shared" si="444"/>
        <v>14345.9195</v>
      </c>
      <c r="N582" s="57">
        <f t="shared" si="444"/>
        <v>17997.10377</v>
      </c>
      <c r="O582" s="57">
        <f t="shared" si="444"/>
        <v>21658.54845</v>
      </c>
      <c r="P582" s="57">
        <f t="shared" si="444"/>
        <v>25346.06534</v>
      </c>
      <c r="Q582" s="57">
        <f t="shared" si="444"/>
        <v>29951.43134</v>
      </c>
      <c r="R582" s="57">
        <f t="shared" si="444"/>
        <v>34581.05229</v>
      </c>
      <c r="S582" s="57">
        <f t="shared" si="444"/>
        <v>40214.29271</v>
      </c>
      <c r="T582" s="57">
        <f t="shared" si="444"/>
        <v>45840.68901</v>
      </c>
      <c r="U582" s="57">
        <f t="shared" si="444"/>
        <v>52351.85003</v>
      </c>
      <c r="V582" s="57">
        <f t="shared" si="444"/>
        <v>58857.25746</v>
      </c>
      <c r="W582" s="57">
        <f t="shared" si="444"/>
        <v>66251.20026</v>
      </c>
      <c r="X582" s="57">
        <f t="shared" si="444"/>
        <v>73645.9574</v>
      </c>
      <c r="Y582" s="57">
        <f t="shared" si="444"/>
        <v>81938.74532</v>
      </c>
      <c r="Z582" s="57">
        <f t="shared" si="444"/>
        <v>90244.9146</v>
      </c>
      <c r="AA582" s="57">
        <f t="shared" si="444"/>
        <v>99464.9123</v>
      </c>
      <c r="AB582" s="57">
        <f t="shared" si="444"/>
        <v>108717.4947</v>
      </c>
      <c r="AC582" s="57">
        <f t="shared" si="444"/>
        <v>118906.7065</v>
      </c>
      <c r="AD582" s="57">
        <f t="shared" si="444"/>
        <v>129155.1123</v>
      </c>
      <c r="AE582" s="57">
        <f t="shared" si="444"/>
        <v>140699.2529</v>
      </c>
      <c r="AF582" s="57">
        <f t="shared" si="444"/>
        <v>152169.8043</v>
      </c>
      <c r="AG582" s="57">
        <f t="shared" si="444"/>
        <v>164459.7803</v>
      </c>
      <c r="AH582" s="57">
        <f t="shared" si="444"/>
        <v>176683.2056</v>
      </c>
      <c r="AI582" s="57">
        <f t="shared" si="444"/>
        <v>189734.4543</v>
      </c>
      <c r="AJ582" s="57">
        <f t="shared" si="444"/>
        <v>202728.9458</v>
      </c>
      <c r="AK582" s="57">
        <f t="shared" si="444"/>
        <v>216562.4863</v>
      </c>
      <c r="AL582" s="57">
        <f t="shared" si="444"/>
        <v>230351.9673</v>
      </c>
      <c r="AM582" s="57">
        <f t="shared" si="444"/>
        <v>244994.7106</v>
      </c>
      <c r="AN582" s="57">
        <f t="shared" si="444"/>
        <v>259609.1694</v>
      </c>
      <c r="AO582" s="57">
        <f t="shared" si="444"/>
        <v>275094.2771</v>
      </c>
      <c r="AP582" s="57">
        <f t="shared" si="444"/>
        <v>290570.1519</v>
      </c>
      <c r="AQ582" s="57">
        <f t="shared" si="444"/>
        <v>307987.1611</v>
      </c>
      <c r="AR582" s="57">
        <f t="shared" si="444"/>
        <v>325336.853</v>
      </c>
      <c r="AS582" s="57">
        <f t="shared" si="444"/>
        <v>343513.8183</v>
      </c>
      <c r="AT582" s="57">
        <f t="shared" si="444"/>
        <v>361637.2604</v>
      </c>
      <c r="AU582" s="57">
        <f t="shared" si="444"/>
        <v>380602.8058</v>
      </c>
      <c r="AV582" s="57">
        <f t="shared" si="444"/>
        <v>399530.7215</v>
      </c>
      <c r="AW582" s="57">
        <f t="shared" si="444"/>
        <v>419317.7262</v>
      </c>
      <c r="AX582" s="57">
        <f t="shared" si="444"/>
        <v>439085.2093</v>
      </c>
      <c r="AY582" s="57">
        <f t="shared" si="444"/>
        <v>459731.0442</v>
      </c>
      <c r="AZ582" s="57">
        <f t="shared" si="444"/>
        <v>480377.8083</v>
      </c>
      <c r="BA582" s="57">
        <f t="shared" si="444"/>
        <v>501924.5987</v>
      </c>
      <c r="BB582" s="57">
        <f t="shared" si="444"/>
        <v>523495.2533</v>
      </c>
      <c r="BC582" s="57">
        <f t="shared" si="444"/>
        <v>547916.1658</v>
      </c>
      <c r="BD582" s="57">
        <f t="shared" si="444"/>
        <v>572248.0542</v>
      </c>
      <c r="BE582" s="57">
        <f t="shared" si="444"/>
        <v>597383.7892</v>
      </c>
      <c r="BF582" s="57">
        <f t="shared" si="444"/>
        <v>622444.389</v>
      </c>
      <c r="BG582" s="57">
        <f t="shared" si="444"/>
        <v>648323.3295</v>
      </c>
      <c r="BH582" s="57">
        <f t="shared" si="444"/>
        <v>674142.2481</v>
      </c>
      <c r="BI582" s="57">
        <f t="shared" si="444"/>
        <v>700795.2538</v>
      </c>
      <c r="BJ582" s="57">
        <f t="shared" si="444"/>
        <v>727404.6311</v>
      </c>
      <c r="BK582" s="57">
        <f t="shared" si="444"/>
        <v>754865.1518</v>
      </c>
      <c r="BL582" s="57">
        <f t="shared" si="444"/>
        <v>782299.7786</v>
      </c>
      <c r="BM582" s="57">
        <f t="shared" si="444"/>
        <v>810603.9774</v>
      </c>
      <c r="BN582" s="57">
        <f t="shared" si="444"/>
        <v>838901.422</v>
      </c>
    </row>
    <row r="583" ht="14.25" customHeight="1">
      <c r="G583" s="43"/>
      <c r="H583" s="57"/>
      <c r="I583" s="57"/>
      <c r="J583" s="57"/>
      <c r="K583" s="57"/>
      <c r="L583" s="57"/>
      <c r="M583" s="57"/>
      <c r="N583" s="57"/>
      <c r="O583" s="57"/>
      <c r="P583" s="57"/>
      <c r="Q583" s="57"/>
      <c r="R583" s="57"/>
      <c r="S583" s="57"/>
      <c r="T583" s="57"/>
      <c r="U583" s="57"/>
      <c r="V583" s="57"/>
      <c r="W583" s="57"/>
      <c r="X583" s="57"/>
      <c r="Y583" s="57"/>
      <c r="Z583" s="57"/>
      <c r="AA583" s="57"/>
      <c r="AB583" s="57"/>
      <c r="AC583" s="57"/>
      <c r="AD583" s="57"/>
      <c r="AE583" s="57"/>
      <c r="AF583" s="57"/>
      <c r="AG583" s="57"/>
      <c r="AH583" s="57"/>
      <c r="AI583" s="57"/>
      <c r="AJ583" s="57"/>
      <c r="AK583" s="57"/>
      <c r="AL583" s="57"/>
      <c r="AM583" s="57"/>
      <c r="AN583" s="57"/>
      <c r="AO583" s="57"/>
      <c r="AP583" s="57"/>
      <c r="AQ583" s="57"/>
      <c r="AR583" s="57"/>
      <c r="AS583" s="57"/>
      <c r="AT583" s="57"/>
      <c r="AU583" s="57"/>
      <c r="AV583" s="57"/>
      <c r="AW583" s="57"/>
      <c r="AX583" s="57"/>
      <c r="AY583" s="57"/>
      <c r="AZ583" s="57"/>
      <c r="BA583" s="57"/>
      <c r="BB583" s="57"/>
      <c r="BC583" s="57"/>
      <c r="BD583" s="57"/>
      <c r="BE583" s="57"/>
      <c r="BF583" s="57"/>
      <c r="BG583" s="57"/>
      <c r="BH583" s="57"/>
      <c r="BI583" s="57"/>
      <c r="BJ583" s="57"/>
      <c r="BK583" s="57"/>
      <c r="BL583" s="57"/>
      <c r="BM583" s="57"/>
      <c r="BN583" s="57"/>
    </row>
    <row r="584" ht="14.25" customHeight="1">
      <c r="E584" s="45" t="str">
        <f t="shared" ref="E584:E585" si="446">+E574</f>
        <v>Quarterly Upfront</v>
      </c>
      <c r="F584" s="163">
        <f>+Assumptions!I133</f>
        <v>0.1</v>
      </c>
      <c r="G584" s="30">
        <f t="shared" ref="G584:BN584" si="445">+G$581*$F584</f>
        <v>0.1</v>
      </c>
      <c r="H584" s="30">
        <f t="shared" si="445"/>
        <v>0.3108333333</v>
      </c>
      <c r="I584" s="30">
        <f t="shared" si="445"/>
        <v>0.5238819444</v>
      </c>
      <c r="J584" s="30">
        <f t="shared" si="445"/>
        <v>0.7401535301</v>
      </c>
      <c r="K584" s="30">
        <f t="shared" si="445"/>
        <v>1.0657238</v>
      </c>
      <c r="L584" s="30">
        <f t="shared" si="445"/>
        <v>1.392369641</v>
      </c>
      <c r="M584" s="30">
        <f t="shared" si="445"/>
        <v>1.72151034</v>
      </c>
      <c r="N584" s="30">
        <f t="shared" si="445"/>
        <v>2.159652452</v>
      </c>
      <c r="O584" s="30">
        <f t="shared" si="445"/>
        <v>2.599025814</v>
      </c>
      <c r="P584" s="30">
        <f t="shared" si="445"/>
        <v>3.041527841</v>
      </c>
      <c r="Q584" s="30">
        <f t="shared" si="445"/>
        <v>3.59417176</v>
      </c>
      <c r="R584" s="30">
        <f t="shared" si="445"/>
        <v>4.149726274</v>
      </c>
      <c r="S584" s="30">
        <f t="shared" si="445"/>
        <v>4.825715125</v>
      </c>
      <c r="T584" s="30">
        <f t="shared" si="445"/>
        <v>5.500882681</v>
      </c>
      <c r="U584" s="30">
        <f t="shared" si="445"/>
        <v>6.282222004</v>
      </c>
      <c r="V584" s="30">
        <f t="shared" si="445"/>
        <v>7.062870896</v>
      </c>
      <c r="W584" s="30">
        <f t="shared" si="445"/>
        <v>7.950144031</v>
      </c>
      <c r="X584" s="30">
        <f t="shared" si="445"/>
        <v>8.837514888</v>
      </c>
      <c r="Y584" s="30">
        <f t="shared" si="445"/>
        <v>9.832649438</v>
      </c>
      <c r="Z584" s="30">
        <f t="shared" si="445"/>
        <v>10.82938975</v>
      </c>
      <c r="AA584" s="30">
        <f t="shared" si="445"/>
        <v>11.93578948</v>
      </c>
      <c r="AB584" s="30">
        <f t="shared" si="445"/>
        <v>13.04609936</v>
      </c>
      <c r="AC584" s="30">
        <f t="shared" si="445"/>
        <v>14.26880478</v>
      </c>
      <c r="AD584" s="30">
        <f t="shared" si="445"/>
        <v>15.49861348</v>
      </c>
      <c r="AE584" s="30">
        <f t="shared" si="445"/>
        <v>16.88391035</v>
      </c>
      <c r="AF584" s="30">
        <f t="shared" si="445"/>
        <v>18.26037652</v>
      </c>
      <c r="AG584" s="30">
        <f t="shared" si="445"/>
        <v>19.73517364</v>
      </c>
      <c r="AH584" s="30">
        <f t="shared" si="445"/>
        <v>21.20198468</v>
      </c>
      <c r="AI584" s="30">
        <f t="shared" si="445"/>
        <v>22.76813452</v>
      </c>
      <c r="AJ584" s="30">
        <f t="shared" si="445"/>
        <v>24.3274735</v>
      </c>
      <c r="AK584" s="30">
        <f t="shared" si="445"/>
        <v>25.98749836</v>
      </c>
      <c r="AL584" s="30">
        <f t="shared" si="445"/>
        <v>27.64223608</v>
      </c>
      <c r="AM584" s="30">
        <f t="shared" si="445"/>
        <v>29.39936527</v>
      </c>
      <c r="AN584" s="30">
        <f t="shared" si="445"/>
        <v>31.15310033</v>
      </c>
      <c r="AO584" s="30">
        <f t="shared" si="445"/>
        <v>33.01131326</v>
      </c>
      <c r="AP584" s="30">
        <f t="shared" si="445"/>
        <v>34.86841823</v>
      </c>
      <c r="AQ584" s="30">
        <f t="shared" si="445"/>
        <v>36.95845933</v>
      </c>
      <c r="AR584" s="30">
        <f t="shared" si="445"/>
        <v>39.04042236</v>
      </c>
      <c r="AS584" s="30">
        <f t="shared" si="445"/>
        <v>41.22165819</v>
      </c>
      <c r="AT584" s="30">
        <f t="shared" si="445"/>
        <v>43.39647124</v>
      </c>
      <c r="AU584" s="30">
        <f t="shared" si="445"/>
        <v>45.6723367</v>
      </c>
      <c r="AV584" s="30">
        <f t="shared" si="445"/>
        <v>47.94368658</v>
      </c>
      <c r="AW584" s="30">
        <f t="shared" si="445"/>
        <v>50.31812715</v>
      </c>
      <c r="AX584" s="30">
        <f t="shared" si="445"/>
        <v>52.69022512</v>
      </c>
      <c r="AY584" s="30">
        <f t="shared" si="445"/>
        <v>55.1677253</v>
      </c>
      <c r="AZ584" s="30">
        <f t="shared" si="445"/>
        <v>57.645337</v>
      </c>
      <c r="BA584" s="30">
        <f t="shared" si="445"/>
        <v>60.23095184</v>
      </c>
      <c r="BB584" s="30">
        <f t="shared" si="445"/>
        <v>62.8194304</v>
      </c>
      <c r="BC584" s="30">
        <f t="shared" si="445"/>
        <v>65.74993989</v>
      </c>
      <c r="BD584" s="30">
        <f t="shared" si="445"/>
        <v>68.6697665</v>
      </c>
      <c r="BE584" s="30">
        <f t="shared" si="445"/>
        <v>71.68605471</v>
      </c>
      <c r="BF584" s="30">
        <f t="shared" si="445"/>
        <v>74.69332667</v>
      </c>
      <c r="BG584" s="30">
        <f t="shared" si="445"/>
        <v>77.79879954</v>
      </c>
      <c r="BH584" s="30">
        <f t="shared" si="445"/>
        <v>80.89706977</v>
      </c>
      <c r="BI584" s="30">
        <f t="shared" si="445"/>
        <v>84.09543045</v>
      </c>
      <c r="BJ584" s="30">
        <f t="shared" si="445"/>
        <v>87.28855574</v>
      </c>
      <c r="BK584" s="30">
        <f t="shared" si="445"/>
        <v>90.58381822</v>
      </c>
      <c r="BL584" s="30">
        <f t="shared" si="445"/>
        <v>93.87597343</v>
      </c>
      <c r="BM584" s="30">
        <f t="shared" si="445"/>
        <v>97.27247729</v>
      </c>
      <c r="BN584" s="30">
        <f t="shared" si="445"/>
        <v>100.6681706</v>
      </c>
    </row>
    <row r="585" ht="14.25" customHeight="1">
      <c r="E585" s="45" t="str">
        <f t="shared" si="446"/>
        <v>Annual Upfront</v>
      </c>
      <c r="F585" s="163">
        <f>+Assumptions!I134</f>
        <v>0</v>
      </c>
      <c r="G585" s="30">
        <f t="shared" ref="G585:BN585" si="447">+G$581*$F585</f>
        <v>0</v>
      </c>
      <c r="H585" s="30">
        <f t="shared" si="447"/>
        <v>0</v>
      </c>
      <c r="I585" s="30">
        <f t="shared" si="447"/>
        <v>0</v>
      </c>
      <c r="J585" s="30">
        <f t="shared" si="447"/>
        <v>0</v>
      </c>
      <c r="K585" s="30">
        <f t="shared" si="447"/>
        <v>0</v>
      </c>
      <c r="L585" s="30">
        <f t="shared" si="447"/>
        <v>0</v>
      </c>
      <c r="M585" s="30">
        <f t="shared" si="447"/>
        <v>0</v>
      </c>
      <c r="N585" s="30">
        <f t="shared" si="447"/>
        <v>0</v>
      </c>
      <c r="O585" s="30">
        <f t="shared" si="447"/>
        <v>0</v>
      </c>
      <c r="P585" s="30">
        <f t="shared" si="447"/>
        <v>0</v>
      </c>
      <c r="Q585" s="30">
        <f t="shared" si="447"/>
        <v>0</v>
      </c>
      <c r="R585" s="30">
        <f t="shared" si="447"/>
        <v>0</v>
      </c>
      <c r="S585" s="30">
        <f t="shared" si="447"/>
        <v>0</v>
      </c>
      <c r="T585" s="30">
        <f t="shared" si="447"/>
        <v>0</v>
      </c>
      <c r="U585" s="30">
        <f t="shared" si="447"/>
        <v>0</v>
      </c>
      <c r="V585" s="30">
        <f t="shared" si="447"/>
        <v>0</v>
      </c>
      <c r="W585" s="30">
        <f t="shared" si="447"/>
        <v>0</v>
      </c>
      <c r="X585" s="30">
        <f t="shared" si="447"/>
        <v>0</v>
      </c>
      <c r="Y585" s="30">
        <f t="shared" si="447"/>
        <v>0</v>
      </c>
      <c r="Z585" s="30">
        <f t="shared" si="447"/>
        <v>0</v>
      </c>
      <c r="AA585" s="30">
        <f t="shared" si="447"/>
        <v>0</v>
      </c>
      <c r="AB585" s="30">
        <f t="shared" si="447"/>
        <v>0</v>
      </c>
      <c r="AC585" s="30">
        <f t="shared" si="447"/>
        <v>0</v>
      </c>
      <c r="AD585" s="30">
        <f t="shared" si="447"/>
        <v>0</v>
      </c>
      <c r="AE585" s="30">
        <f t="shared" si="447"/>
        <v>0</v>
      </c>
      <c r="AF585" s="30">
        <f t="shared" si="447"/>
        <v>0</v>
      </c>
      <c r="AG585" s="30">
        <f t="shared" si="447"/>
        <v>0</v>
      </c>
      <c r="AH585" s="30">
        <f t="shared" si="447"/>
        <v>0</v>
      </c>
      <c r="AI585" s="30">
        <f t="shared" si="447"/>
        <v>0</v>
      </c>
      <c r="AJ585" s="30">
        <f t="shared" si="447"/>
        <v>0</v>
      </c>
      <c r="AK585" s="30">
        <f t="shared" si="447"/>
        <v>0</v>
      </c>
      <c r="AL585" s="30">
        <f t="shared" si="447"/>
        <v>0</v>
      </c>
      <c r="AM585" s="30">
        <f t="shared" si="447"/>
        <v>0</v>
      </c>
      <c r="AN585" s="30">
        <f t="shared" si="447"/>
        <v>0</v>
      </c>
      <c r="AO585" s="30">
        <f t="shared" si="447"/>
        <v>0</v>
      </c>
      <c r="AP585" s="30">
        <f t="shared" si="447"/>
        <v>0</v>
      </c>
      <c r="AQ585" s="30">
        <f t="shared" si="447"/>
        <v>0</v>
      </c>
      <c r="AR585" s="30">
        <f t="shared" si="447"/>
        <v>0</v>
      </c>
      <c r="AS585" s="30">
        <f t="shared" si="447"/>
        <v>0</v>
      </c>
      <c r="AT585" s="30">
        <f t="shared" si="447"/>
        <v>0</v>
      </c>
      <c r="AU585" s="30">
        <f t="shared" si="447"/>
        <v>0</v>
      </c>
      <c r="AV585" s="30">
        <f t="shared" si="447"/>
        <v>0</v>
      </c>
      <c r="AW585" s="30">
        <f t="shared" si="447"/>
        <v>0</v>
      </c>
      <c r="AX585" s="30">
        <f t="shared" si="447"/>
        <v>0</v>
      </c>
      <c r="AY585" s="30">
        <f t="shared" si="447"/>
        <v>0</v>
      </c>
      <c r="AZ585" s="30">
        <f t="shared" si="447"/>
        <v>0</v>
      </c>
      <c r="BA585" s="30">
        <f t="shared" si="447"/>
        <v>0</v>
      </c>
      <c r="BB585" s="30">
        <f t="shared" si="447"/>
        <v>0</v>
      </c>
      <c r="BC585" s="30">
        <f t="shared" si="447"/>
        <v>0</v>
      </c>
      <c r="BD585" s="30">
        <f t="shared" si="447"/>
        <v>0</v>
      </c>
      <c r="BE585" s="30">
        <f t="shared" si="447"/>
        <v>0</v>
      </c>
      <c r="BF585" s="30">
        <f t="shared" si="447"/>
        <v>0</v>
      </c>
      <c r="BG585" s="30">
        <f t="shared" si="447"/>
        <v>0</v>
      </c>
      <c r="BH585" s="30">
        <f t="shared" si="447"/>
        <v>0</v>
      </c>
      <c r="BI585" s="30">
        <f t="shared" si="447"/>
        <v>0</v>
      </c>
      <c r="BJ585" s="30">
        <f t="shared" si="447"/>
        <v>0</v>
      </c>
      <c r="BK585" s="30">
        <f t="shared" si="447"/>
        <v>0</v>
      </c>
      <c r="BL585" s="30">
        <f t="shared" si="447"/>
        <v>0</v>
      </c>
      <c r="BM585" s="30">
        <f t="shared" si="447"/>
        <v>0</v>
      </c>
      <c r="BN585" s="30">
        <f t="shared" si="447"/>
        <v>0</v>
      </c>
    </row>
    <row r="586" ht="14.25" customHeight="1">
      <c r="F586" s="3"/>
    </row>
    <row r="587" ht="14.25" customHeight="1">
      <c r="E587" s="45" t="str">
        <f t="shared" ref="E587:E588" si="449">+E584</f>
        <v>Quarterly Upfront</v>
      </c>
      <c r="F587" s="57">
        <f>+F588/4</f>
        <v>2500</v>
      </c>
      <c r="G587" s="57">
        <f t="shared" ref="G587:BN587" si="448">+G584*$F587</f>
        <v>250</v>
      </c>
      <c r="H587" s="57">
        <f t="shared" si="448"/>
        <v>777.0833333</v>
      </c>
      <c r="I587" s="57">
        <f t="shared" si="448"/>
        <v>1309.704861</v>
      </c>
      <c r="J587" s="57">
        <f t="shared" si="448"/>
        <v>1850.383825</v>
      </c>
      <c r="K587" s="57">
        <f t="shared" si="448"/>
        <v>2664.309499</v>
      </c>
      <c r="L587" s="57">
        <f t="shared" si="448"/>
        <v>3480.924103</v>
      </c>
      <c r="M587" s="57">
        <f t="shared" si="448"/>
        <v>4303.775849</v>
      </c>
      <c r="N587" s="57">
        <f t="shared" si="448"/>
        <v>5399.13113</v>
      </c>
      <c r="O587" s="57">
        <f t="shared" si="448"/>
        <v>6497.564536</v>
      </c>
      <c r="P587" s="57">
        <f t="shared" si="448"/>
        <v>7603.819603</v>
      </c>
      <c r="Q587" s="57">
        <f t="shared" si="448"/>
        <v>8985.429401</v>
      </c>
      <c r="R587" s="57">
        <f t="shared" si="448"/>
        <v>10374.31569</v>
      </c>
      <c r="S587" s="57">
        <f t="shared" si="448"/>
        <v>12064.28781</v>
      </c>
      <c r="T587" s="57">
        <f t="shared" si="448"/>
        <v>13752.2067</v>
      </c>
      <c r="U587" s="57">
        <f t="shared" si="448"/>
        <v>15705.55501</v>
      </c>
      <c r="V587" s="57">
        <f t="shared" si="448"/>
        <v>17657.17724</v>
      </c>
      <c r="W587" s="57">
        <f t="shared" si="448"/>
        <v>19875.36008</v>
      </c>
      <c r="X587" s="57">
        <f t="shared" si="448"/>
        <v>22093.78722</v>
      </c>
      <c r="Y587" s="57">
        <f t="shared" si="448"/>
        <v>24581.6236</v>
      </c>
      <c r="Z587" s="57">
        <f t="shared" si="448"/>
        <v>27073.47438</v>
      </c>
      <c r="AA587" s="57">
        <f t="shared" si="448"/>
        <v>29839.47369</v>
      </c>
      <c r="AB587" s="57">
        <f t="shared" si="448"/>
        <v>32615.2484</v>
      </c>
      <c r="AC587" s="57">
        <f t="shared" si="448"/>
        <v>35672.01195</v>
      </c>
      <c r="AD587" s="57">
        <f t="shared" si="448"/>
        <v>38746.5337</v>
      </c>
      <c r="AE587" s="57">
        <f t="shared" si="448"/>
        <v>42209.77586</v>
      </c>
      <c r="AF587" s="57">
        <f t="shared" si="448"/>
        <v>45650.94129</v>
      </c>
      <c r="AG587" s="57">
        <f t="shared" si="448"/>
        <v>49337.9341</v>
      </c>
      <c r="AH587" s="57">
        <f t="shared" si="448"/>
        <v>53004.96169</v>
      </c>
      <c r="AI587" s="57">
        <f t="shared" si="448"/>
        <v>56920.3363</v>
      </c>
      <c r="AJ587" s="57">
        <f t="shared" si="448"/>
        <v>60818.68375</v>
      </c>
      <c r="AK587" s="57">
        <f t="shared" si="448"/>
        <v>64968.74589</v>
      </c>
      <c r="AL587" s="57">
        <f t="shared" si="448"/>
        <v>69105.5902</v>
      </c>
      <c r="AM587" s="57">
        <f t="shared" si="448"/>
        <v>73498.41317</v>
      </c>
      <c r="AN587" s="57">
        <f t="shared" si="448"/>
        <v>77882.75083</v>
      </c>
      <c r="AO587" s="57">
        <f t="shared" si="448"/>
        <v>82528.28314</v>
      </c>
      <c r="AP587" s="57">
        <f t="shared" si="448"/>
        <v>87171.04558</v>
      </c>
      <c r="AQ587" s="57">
        <f t="shared" si="448"/>
        <v>92396.14832</v>
      </c>
      <c r="AR587" s="57">
        <f t="shared" si="448"/>
        <v>97601.0559</v>
      </c>
      <c r="AS587" s="57">
        <f t="shared" si="448"/>
        <v>103054.1455</v>
      </c>
      <c r="AT587" s="57">
        <f t="shared" si="448"/>
        <v>108491.1781</v>
      </c>
      <c r="AU587" s="57">
        <f t="shared" si="448"/>
        <v>114180.8417</v>
      </c>
      <c r="AV587" s="57">
        <f t="shared" si="448"/>
        <v>119859.2165</v>
      </c>
      <c r="AW587" s="57">
        <f t="shared" si="448"/>
        <v>125795.3179</v>
      </c>
      <c r="AX587" s="57">
        <f t="shared" si="448"/>
        <v>131725.5628</v>
      </c>
      <c r="AY587" s="57">
        <f t="shared" si="448"/>
        <v>137919.3133</v>
      </c>
      <c r="AZ587" s="57">
        <f t="shared" si="448"/>
        <v>144113.3425</v>
      </c>
      <c r="BA587" s="57">
        <f t="shared" si="448"/>
        <v>150577.3796</v>
      </c>
      <c r="BB587" s="57">
        <f t="shared" si="448"/>
        <v>157048.576</v>
      </c>
      <c r="BC587" s="57">
        <f t="shared" si="448"/>
        <v>164374.8497</v>
      </c>
      <c r="BD587" s="57">
        <f t="shared" si="448"/>
        <v>171674.4163</v>
      </c>
      <c r="BE587" s="57">
        <f t="shared" si="448"/>
        <v>179215.1368</v>
      </c>
      <c r="BF587" s="57">
        <f t="shared" si="448"/>
        <v>186733.3167</v>
      </c>
      <c r="BG587" s="57">
        <f t="shared" si="448"/>
        <v>194496.9989</v>
      </c>
      <c r="BH587" s="57">
        <f t="shared" si="448"/>
        <v>202242.6744</v>
      </c>
      <c r="BI587" s="57">
        <f t="shared" si="448"/>
        <v>210238.5761</v>
      </c>
      <c r="BJ587" s="57">
        <f t="shared" si="448"/>
        <v>218221.3893</v>
      </c>
      <c r="BK587" s="57">
        <f t="shared" si="448"/>
        <v>226459.5455</v>
      </c>
      <c r="BL587" s="57">
        <f t="shared" si="448"/>
        <v>234689.9336</v>
      </c>
      <c r="BM587" s="57">
        <f t="shared" si="448"/>
        <v>243181.1932</v>
      </c>
      <c r="BN587" s="57">
        <f t="shared" si="448"/>
        <v>251670.4266</v>
      </c>
    </row>
    <row r="588" ht="14.25" customHeight="1">
      <c r="E588" s="45" t="str">
        <f t="shared" si="449"/>
        <v>Annual Upfront</v>
      </c>
      <c r="F588" s="169">
        <f>+Assumptions!I48</f>
        <v>10000</v>
      </c>
      <c r="G588" s="57">
        <f t="shared" ref="G588:BN588" si="450">+G585*$F588</f>
        <v>0</v>
      </c>
      <c r="H588" s="57">
        <f t="shared" si="450"/>
        <v>0</v>
      </c>
      <c r="I588" s="57">
        <f t="shared" si="450"/>
        <v>0</v>
      </c>
      <c r="J588" s="57">
        <f t="shared" si="450"/>
        <v>0</v>
      </c>
      <c r="K588" s="57">
        <f t="shared" si="450"/>
        <v>0</v>
      </c>
      <c r="L588" s="57">
        <f t="shared" si="450"/>
        <v>0</v>
      </c>
      <c r="M588" s="57">
        <f t="shared" si="450"/>
        <v>0</v>
      </c>
      <c r="N588" s="57">
        <f t="shared" si="450"/>
        <v>0</v>
      </c>
      <c r="O588" s="57">
        <f t="shared" si="450"/>
        <v>0</v>
      </c>
      <c r="P588" s="57">
        <f t="shared" si="450"/>
        <v>0</v>
      </c>
      <c r="Q588" s="57">
        <f t="shared" si="450"/>
        <v>0</v>
      </c>
      <c r="R588" s="57">
        <f t="shared" si="450"/>
        <v>0</v>
      </c>
      <c r="S588" s="57">
        <f t="shared" si="450"/>
        <v>0</v>
      </c>
      <c r="T588" s="57">
        <f t="shared" si="450"/>
        <v>0</v>
      </c>
      <c r="U588" s="57">
        <f t="shared" si="450"/>
        <v>0</v>
      </c>
      <c r="V588" s="57">
        <f t="shared" si="450"/>
        <v>0</v>
      </c>
      <c r="W588" s="57">
        <f t="shared" si="450"/>
        <v>0</v>
      </c>
      <c r="X588" s="57">
        <f t="shared" si="450"/>
        <v>0</v>
      </c>
      <c r="Y588" s="57">
        <f t="shared" si="450"/>
        <v>0</v>
      </c>
      <c r="Z588" s="57">
        <f t="shared" si="450"/>
        <v>0</v>
      </c>
      <c r="AA588" s="57">
        <f t="shared" si="450"/>
        <v>0</v>
      </c>
      <c r="AB588" s="57">
        <f t="shared" si="450"/>
        <v>0</v>
      </c>
      <c r="AC588" s="57">
        <f t="shared" si="450"/>
        <v>0</v>
      </c>
      <c r="AD588" s="57">
        <f t="shared" si="450"/>
        <v>0</v>
      </c>
      <c r="AE588" s="57">
        <f t="shared" si="450"/>
        <v>0</v>
      </c>
      <c r="AF588" s="57">
        <f t="shared" si="450"/>
        <v>0</v>
      </c>
      <c r="AG588" s="57">
        <f t="shared" si="450"/>
        <v>0</v>
      </c>
      <c r="AH588" s="57">
        <f t="shared" si="450"/>
        <v>0</v>
      </c>
      <c r="AI588" s="57">
        <f t="shared" si="450"/>
        <v>0</v>
      </c>
      <c r="AJ588" s="57">
        <f t="shared" si="450"/>
        <v>0</v>
      </c>
      <c r="AK588" s="57">
        <f t="shared" si="450"/>
        <v>0</v>
      </c>
      <c r="AL588" s="57">
        <f t="shared" si="450"/>
        <v>0</v>
      </c>
      <c r="AM588" s="57">
        <f t="shared" si="450"/>
        <v>0</v>
      </c>
      <c r="AN588" s="57">
        <f t="shared" si="450"/>
        <v>0</v>
      </c>
      <c r="AO588" s="57">
        <f t="shared" si="450"/>
        <v>0</v>
      </c>
      <c r="AP588" s="57">
        <f t="shared" si="450"/>
        <v>0</v>
      </c>
      <c r="AQ588" s="57">
        <f t="shared" si="450"/>
        <v>0</v>
      </c>
      <c r="AR588" s="57">
        <f t="shared" si="450"/>
        <v>0</v>
      </c>
      <c r="AS588" s="57">
        <f t="shared" si="450"/>
        <v>0</v>
      </c>
      <c r="AT588" s="57">
        <f t="shared" si="450"/>
        <v>0</v>
      </c>
      <c r="AU588" s="57">
        <f t="shared" si="450"/>
        <v>0</v>
      </c>
      <c r="AV588" s="57">
        <f t="shared" si="450"/>
        <v>0</v>
      </c>
      <c r="AW588" s="57">
        <f t="shared" si="450"/>
        <v>0</v>
      </c>
      <c r="AX588" s="57">
        <f t="shared" si="450"/>
        <v>0</v>
      </c>
      <c r="AY588" s="57">
        <f t="shared" si="450"/>
        <v>0</v>
      </c>
      <c r="AZ588" s="57">
        <f t="shared" si="450"/>
        <v>0</v>
      </c>
      <c r="BA588" s="57">
        <f t="shared" si="450"/>
        <v>0</v>
      </c>
      <c r="BB588" s="57">
        <f t="shared" si="450"/>
        <v>0</v>
      </c>
      <c r="BC588" s="57">
        <f t="shared" si="450"/>
        <v>0</v>
      </c>
      <c r="BD588" s="57">
        <f t="shared" si="450"/>
        <v>0</v>
      </c>
      <c r="BE588" s="57">
        <f t="shared" si="450"/>
        <v>0</v>
      </c>
      <c r="BF588" s="57">
        <f t="shared" si="450"/>
        <v>0</v>
      </c>
      <c r="BG588" s="57">
        <f t="shared" si="450"/>
        <v>0</v>
      </c>
      <c r="BH588" s="57">
        <f t="shared" si="450"/>
        <v>0</v>
      </c>
      <c r="BI588" s="57">
        <f t="shared" si="450"/>
        <v>0</v>
      </c>
      <c r="BJ588" s="57">
        <f t="shared" si="450"/>
        <v>0</v>
      </c>
      <c r="BK588" s="57">
        <f t="shared" si="450"/>
        <v>0</v>
      </c>
      <c r="BL588" s="57">
        <f t="shared" si="450"/>
        <v>0</v>
      </c>
      <c r="BM588" s="57">
        <f t="shared" si="450"/>
        <v>0</v>
      </c>
      <c r="BN588" s="57">
        <f t="shared" si="450"/>
        <v>0</v>
      </c>
    </row>
    <row r="589" ht="14.25" customHeight="1">
      <c r="E589" s="13" t="s">
        <v>379</v>
      </c>
      <c r="G589" s="57">
        <f t="shared" ref="G589:BN589" si="451">SUM(G587:G588)</f>
        <v>250</v>
      </c>
      <c r="H589" s="57">
        <f t="shared" si="451"/>
        <v>777.0833333</v>
      </c>
      <c r="I589" s="57">
        <f t="shared" si="451"/>
        <v>1309.704861</v>
      </c>
      <c r="J589" s="57">
        <f t="shared" si="451"/>
        <v>1850.383825</v>
      </c>
      <c r="K589" s="57">
        <f t="shared" si="451"/>
        <v>2664.309499</v>
      </c>
      <c r="L589" s="57">
        <f t="shared" si="451"/>
        <v>3480.924103</v>
      </c>
      <c r="M589" s="57">
        <f t="shared" si="451"/>
        <v>4303.775849</v>
      </c>
      <c r="N589" s="57">
        <f t="shared" si="451"/>
        <v>5399.13113</v>
      </c>
      <c r="O589" s="57">
        <f t="shared" si="451"/>
        <v>6497.564536</v>
      </c>
      <c r="P589" s="57">
        <f t="shared" si="451"/>
        <v>7603.819603</v>
      </c>
      <c r="Q589" s="57">
        <f t="shared" si="451"/>
        <v>8985.429401</v>
      </c>
      <c r="R589" s="57">
        <f t="shared" si="451"/>
        <v>10374.31569</v>
      </c>
      <c r="S589" s="57">
        <f t="shared" si="451"/>
        <v>12064.28781</v>
      </c>
      <c r="T589" s="57">
        <f t="shared" si="451"/>
        <v>13752.2067</v>
      </c>
      <c r="U589" s="57">
        <f t="shared" si="451"/>
        <v>15705.55501</v>
      </c>
      <c r="V589" s="57">
        <f t="shared" si="451"/>
        <v>17657.17724</v>
      </c>
      <c r="W589" s="57">
        <f t="shared" si="451"/>
        <v>19875.36008</v>
      </c>
      <c r="X589" s="57">
        <f t="shared" si="451"/>
        <v>22093.78722</v>
      </c>
      <c r="Y589" s="57">
        <f t="shared" si="451"/>
        <v>24581.6236</v>
      </c>
      <c r="Z589" s="57">
        <f t="shared" si="451"/>
        <v>27073.47438</v>
      </c>
      <c r="AA589" s="57">
        <f t="shared" si="451"/>
        <v>29839.47369</v>
      </c>
      <c r="AB589" s="57">
        <f t="shared" si="451"/>
        <v>32615.2484</v>
      </c>
      <c r="AC589" s="57">
        <f t="shared" si="451"/>
        <v>35672.01195</v>
      </c>
      <c r="AD589" s="57">
        <f t="shared" si="451"/>
        <v>38746.5337</v>
      </c>
      <c r="AE589" s="57">
        <f t="shared" si="451"/>
        <v>42209.77586</v>
      </c>
      <c r="AF589" s="57">
        <f t="shared" si="451"/>
        <v>45650.94129</v>
      </c>
      <c r="AG589" s="57">
        <f t="shared" si="451"/>
        <v>49337.9341</v>
      </c>
      <c r="AH589" s="57">
        <f t="shared" si="451"/>
        <v>53004.96169</v>
      </c>
      <c r="AI589" s="57">
        <f t="shared" si="451"/>
        <v>56920.3363</v>
      </c>
      <c r="AJ589" s="57">
        <f t="shared" si="451"/>
        <v>60818.68375</v>
      </c>
      <c r="AK589" s="57">
        <f t="shared" si="451"/>
        <v>64968.74589</v>
      </c>
      <c r="AL589" s="57">
        <f t="shared" si="451"/>
        <v>69105.5902</v>
      </c>
      <c r="AM589" s="57">
        <f t="shared" si="451"/>
        <v>73498.41317</v>
      </c>
      <c r="AN589" s="57">
        <f t="shared" si="451"/>
        <v>77882.75083</v>
      </c>
      <c r="AO589" s="57">
        <f t="shared" si="451"/>
        <v>82528.28314</v>
      </c>
      <c r="AP589" s="57">
        <f t="shared" si="451"/>
        <v>87171.04558</v>
      </c>
      <c r="AQ589" s="57">
        <f t="shared" si="451"/>
        <v>92396.14832</v>
      </c>
      <c r="AR589" s="57">
        <f t="shared" si="451"/>
        <v>97601.0559</v>
      </c>
      <c r="AS589" s="57">
        <f t="shared" si="451"/>
        <v>103054.1455</v>
      </c>
      <c r="AT589" s="57">
        <f t="shared" si="451"/>
        <v>108491.1781</v>
      </c>
      <c r="AU589" s="57">
        <f t="shared" si="451"/>
        <v>114180.8417</v>
      </c>
      <c r="AV589" s="57">
        <f t="shared" si="451"/>
        <v>119859.2165</v>
      </c>
      <c r="AW589" s="57">
        <f t="shared" si="451"/>
        <v>125795.3179</v>
      </c>
      <c r="AX589" s="57">
        <f t="shared" si="451"/>
        <v>131725.5628</v>
      </c>
      <c r="AY589" s="57">
        <f t="shared" si="451"/>
        <v>137919.3133</v>
      </c>
      <c r="AZ589" s="57">
        <f t="shared" si="451"/>
        <v>144113.3425</v>
      </c>
      <c r="BA589" s="57">
        <f t="shared" si="451"/>
        <v>150577.3796</v>
      </c>
      <c r="BB589" s="57">
        <f t="shared" si="451"/>
        <v>157048.576</v>
      </c>
      <c r="BC589" s="57">
        <f t="shared" si="451"/>
        <v>164374.8497</v>
      </c>
      <c r="BD589" s="57">
        <f t="shared" si="451"/>
        <v>171674.4163</v>
      </c>
      <c r="BE589" s="57">
        <f t="shared" si="451"/>
        <v>179215.1368</v>
      </c>
      <c r="BF589" s="57">
        <f t="shared" si="451"/>
        <v>186733.3167</v>
      </c>
      <c r="BG589" s="57">
        <f t="shared" si="451"/>
        <v>194496.9989</v>
      </c>
      <c r="BH589" s="57">
        <f t="shared" si="451"/>
        <v>202242.6744</v>
      </c>
      <c r="BI589" s="57">
        <f t="shared" si="451"/>
        <v>210238.5761</v>
      </c>
      <c r="BJ589" s="57">
        <f t="shared" si="451"/>
        <v>218221.3893</v>
      </c>
      <c r="BK589" s="57">
        <f t="shared" si="451"/>
        <v>226459.5455</v>
      </c>
      <c r="BL589" s="57">
        <f t="shared" si="451"/>
        <v>234689.9336</v>
      </c>
      <c r="BM589" s="57">
        <f t="shared" si="451"/>
        <v>243181.1932</v>
      </c>
      <c r="BN589" s="57">
        <f t="shared" si="451"/>
        <v>251670.4266</v>
      </c>
    </row>
    <row r="590" ht="14.25" customHeight="1"/>
    <row r="591" ht="14.25" customHeight="1">
      <c r="D591" s="13" t="s">
        <v>380</v>
      </c>
      <c r="G591" s="43">
        <f t="shared" ref="G591:BN591" si="452">+G222+G447</f>
        <v>1</v>
      </c>
      <c r="H591" s="43">
        <f t="shared" si="452"/>
        <v>3.558333333</v>
      </c>
      <c r="I591" s="43">
        <f t="shared" si="452"/>
        <v>6.120069444</v>
      </c>
      <c r="J591" s="43">
        <f t="shared" si="452"/>
        <v>8.696066551</v>
      </c>
      <c r="K591" s="43">
        <f t="shared" si="452"/>
        <v>12.79783044</v>
      </c>
      <c r="L591" s="43">
        <f t="shared" si="452"/>
        <v>16.87509751</v>
      </c>
      <c r="M591" s="43">
        <f t="shared" si="452"/>
        <v>20.94352945</v>
      </c>
      <c r="N591" s="43">
        <f t="shared" si="452"/>
        <v>26.51959949</v>
      </c>
      <c r="O591" s="43">
        <f t="shared" si="452"/>
        <v>32.05820498</v>
      </c>
      <c r="P591" s="43">
        <f t="shared" si="452"/>
        <v>37.58039413</v>
      </c>
      <c r="Q591" s="43">
        <f t="shared" si="452"/>
        <v>44.60828684</v>
      </c>
      <c r="R591" s="43">
        <f t="shared" si="452"/>
        <v>51.60272493</v>
      </c>
      <c r="S591" s="43">
        <f t="shared" si="452"/>
        <v>60.23365861</v>
      </c>
      <c r="T591" s="43">
        <f t="shared" si="452"/>
        <v>68.78621514</v>
      </c>
      <c r="U591" s="43">
        <f t="shared" si="452"/>
        <v>78.7829563</v>
      </c>
      <c r="V591" s="43">
        <f t="shared" si="452"/>
        <v>88.69091761</v>
      </c>
      <c r="W591" s="43">
        <f t="shared" si="452"/>
        <v>100.0363161</v>
      </c>
      <c r="X591" s="43">
        <f t="shared" si="452"/>
        <v>111.2899669</v>
      </c>
      <c r="Y591" s="43">
        <f t="shared" si="452"/>
        <v>123.9820067</v>
      </c>
      <c r="Z591" s="43">
        <f t="shared" si="452"/>
        <v>136.5873281</v>
      </c>
      <c r="AA591" s="43">
        <f t="shared" si="452"/>
        <v>150.6403217</v>
      </c>
      <c r="AB591" s="43">
        <f t="shared" si="452"/>
        <v>164.6203295</v>
      </c>
      <c r="AC591" s="43">
        <f t="shared" si="452"/>
        <v>180.0664086</v>
      </c>
      <c r="AD591" s="43">
        <f t="shared" si="452"/>
        <v>195.4628071</v>
      </c>
      <c r="AE591" s="43">
        <f t="shared" si="452"/>
        <v>212.9165534</v>
      </c>
      <c r="AF591" s="43">
        <f t="shared" si="452"/>
        <v>230.1619667</v>
      </c>
      <c r="AG591" s="43">
        <f t="shared" si="452"/>
        <v>248.7246646</v>
      </c>
      <c r="AH591" s="43">
        <f t="shared" si="452"/>
        <v>267.080344</v>
      </c>
      <c r="AI591" s="43">
        <f t="shared" si="452"/>
        <v>286.7564925</v>
      </c>
      <c r="AJ591" s="43">
        <f t="shared" si="452"/>
        <v>306.2307108</v>
      </c>
      <c r="AK591" s="43">
        <f t="shared" si="452"/>
        <v>327.0324268</v>
      </c>
      <c r="AL591" s="43">
        <f t="shared" si="452"/>
        <v>347.6412226</v>
      </c>
      <c r="AM591" s="43">
        <f t="shared" si="452"/>
        <v>369.5885524</v>
      </c>
      <c r="AN591" s="43">
        <f t="shared" si="452"/>
        <v>391.3560731</v>
      </c>
      <c r="AO591" s="43">
        <f t="shared" si="452"/>
        <v>414.4773667</v>
      </c>
      <c r="AP591" s="43">
        <f t="shared" si="452"/>
        <v>437.4362753</v>
      </c>
      <c r="AQ591" s="43">
        <f t="shared" si="452"/>
        <v>463.3980835</v>
      </c>
      <c r="AR591" s="43">
        <f t="shared" si="452"/>
        <v>489.131487</v>
      </c>
      <c r="AS591" s="43">
        <f t="shared" si="452"/>
        <v>516.1643002</v>
      </c>
      <c r="AT591" s="43">
        <f t="shared" si="452"/>
        <v>542.9806222</v>
      </c>
      <c r="AU591" s="43">
        <f t="shared" si="452"/>
        <v>571.1096461</v>
      </c>
      <c r="AV591" s="43">
        <f t="shared" si="452"/>
        <v>599.0368785</v>
      </c>
      <c r="AW591" s="43">
        <f t="shared" si="452"/>
        <v>628.2929504</v>
      </c>
      <c r="AX591" s="43">
        <f t="shared" si="452"/>
        <v>657.3648395</v>
      </c>
      <c r="AY591" s="43">
        <f t="shared" si="452"/>
        <v>687.7846825</v>
      </c>
      <c r="AZ591" s="43">
        <f t="shared" si="452"/>
        <v>718.0409995</v>
      </c>
      <c r="BA591" s="43">
        <f t="shared" si="452"/>
        <v>749.6675086</v>
      </c>
      <c r="BB591" s="43">
        <f t="shared" si="452"/>
        <v>781.1543528</v>
      </c>
      <c r="BC591" s="43">
        <f t="shared" si="452"/>
        <v>816.9854465</v>
      </c>
      <c r="BD591" s="43">
        <f t="shared" si="452"/>
        <v>852.5465615</v>
      </c>
      <c r="BE591" s="43">
        <f t="shared" si="452"/>
        <v>889.3632211</v>
      </c>
      <c r="BF591" s="43">
        <f t="shared" si="452"/>
        <v>925.9233739</v>
      </c>
      <c r="BG591" s="43">
        <f t="shared" si="452"/>
        <v>963.7533499</v>
      </c>
      <c r="BH591" s="43">
        <f t="shared" si="452"/>
        <v>1001.341918</v>
      </c>
      <c r="BI591" s="43">
        <f t="shared" si="452"/>
        <v>1040.216245</v>
      </c>
      <c r="BJ591" s="43">
        <f t="shared" si="452"/>
        <v>1078.865949</v>
      </c>
      <c r="BK591" s="43">
        <f t="shared" si="452"/>
        <v>1118.819064</v>
      </c>
      <c r="BL591" s="43">
        <f t="shared" si="452"/>
        <v>1158.566094</v>
      </c>
      <c r="BM591" s="43">
        <f t="shared" si="452"/>
        <v>1199.635974</v>
      </c>
      <c r="BN591" s="43">
        <f t="shared" si="452"/>
        <v>1240.520127</v>
      </c>
    </row>
    <row r="592" ht="14.25" customHeight="1">
      <c r="G592" s="43"/>
      <c r="H592" s="57"/>
      <c r="I592" s="57"/>
      <c r="J592" s="57"/>
      <c r="K592" s="57"/>
      <c r="L592" s="57"/>
      <c r="M592" s="57"/>
      <c r="N592" s="57"/>
      <c r="O592" s="57"/>
      <c r="P592" s="57"/>
      <c r="Q592" s="57"/>
      <c r="R592" s="57"/>
      <c r="S592" s="57"/>
      <c r="T592" s="57"/>
      <c r="U592" s="57"/>
      <c r="V592" s="57"/>
      <c r="W592" s="57"/>
      <c r="X592" s="57"/>
      <c r="Y592" s="57"/>
      <c r="Z592" s="57"/>
      <c r="AA592" s="57"/>
      <c r="AB592" s="57"/>
      <c r="AC592" s="57"/>
      <c r="AD592" s="57"/>
      <c r="AE592" s="57"/>
      <c r="AF592" s="57"/>
      <c r="AG592" s="57"/>
      <c r="AH592" s="57"/>
      <c r="AI592" s="57"/>
      <c r="AJ592" s="57"/>
      <c r="AK592" s="57"/>
      <c r="AL592" s="57"/>
      <c r="AM592" s="57"/>
      <c r="AN592" s="57"/>
      <c r="AO592" s="57"/>
      <c r="AP592" s="57"/>
      <c r="AQ592" s="57"/>
      <c r="AR592" s="57"/>
      <c r="AS592" s="57"/>
      <c r="AT592" s="57"/>
      <c r="AU592" s="57"/>
      <c r="AV592" s="57"/>
      <c r="AW592" s="57"/>
      <c r="AX592" s="57"/>
      <c r="AY592" s="57"/>
      <c r="AZ592" s="57"/>
      <c r="BA592" s="57"/>
      <c r="BB592" s="57"/>
      <c r="BC592" s="57"/>
      <c r="BD592" s="57"/>
      <c r="BE592" s="57"/>
      <c r="BF592" s="57"/>
      <c r="BG592" s="57"/>
      <c r="BH592" s="57"/>
      <c r="BI592" s="57"/>
      <c r="BJ592" s="57"/>
      <c r="BK592" s="57"/>
      <c r="BL592" s="57"/>
      <c r="BM592" s="57"/>
      <c r="BN592" s="57"/>
    </row>
    <row r="593" ht="14.25" customHeight="1">
      <c r="E593" s="45" t="str">
        <f t="shared" ref="E593:E594" si="454">+E584</f>
        <v>Quarterly Upfront</v>
      </c>
      <c r="F593" s="163">
        <f>+Assumptions!I138</f>
        <v>0.1</v>
      </c>
      <c r="G593" s="30">
        <f t="shared" ref="G593:BN593" si="453">+G$581*$F593</f>
        <v>0.1</v>
      </c>
      <c r="H593" s="30">
        <f t="shared" si="453"/>
        <v>0.3108333333</v>
      </c>
      <c r="I593" s="30">
        <f t="shared" si="453"/>
        <v>0.5238819444</v>
      </c>
      <c r="J593" s="30">
        <f t="shared" si="453"/>
        <v>0.7401535301</v>
      </c>
      <c r="K593" s="30">
        <f t="shared" si="453"/>
        <v>1.0657238</v>
      </c>
      <c r="L593" s="30">
        <f t="shared" si="453"/>
        <v>1.392369641</v>
      </c>
      <c r="M593" s="30">
        <f t="shared" si="453"/>
        <v>1.72151034</v>
      </c>
      <c r="N593" s="30">
        <f t="shared" si="453"/>
        <v>2.159652452</v>
      </c>
      <c r="O593" s="30">
        <f t="shared" si="453"/>
        <v>2.599025814</v>
      </c>
      <c r="P593" s="30">
        <f t="shared" si="453"/>
        <v>3.041527841</v>
      </c>
      <c r="Q593" s="30">
        <f t="shared" si="453"/>
        <v>3.59417176</v>
      </c>
      <c r="R593" s="30">
        <f t="shared" si="453"/>
        <v>4.149726274</v>
      </c>
      <c r="S593" s="30">
        <f t="shared" si="453"/>
        <v>4.825715125</v>
      </c>
      <c r="T593" s="30">
        <f t="shared" si="453"/>
        <v>5.500882681</v>
      </c>
      <c r="U593" s="30">
        <f t="shared" si="453"/>
        <v>6.282222004</v>
      </c>
      <c r="V593" s="30">
        <f t="shared" si="453"/>
        <v>7.062870896</v>
      </c>
      <c r="W593" s="30">
        <f t="shared" si="453"/>
        <v>7.950144031</v>
      </c>
      <c r="X593" s="30">
        <f t="shared" si="453"/>
        <v>8.837514888</v>
      </c>
      <c r="Y593" s="30">
        <f t="shared" si="453"/>
        <v>9.832649438</v>
      </c>
      <c r="Z593" s="30">
        <f t="shared" si="453"/>
        <v>10.82938975</v>
      </c>
      <c r="AA593" s="30">
        <f t="shared" si="453"/>
        <v>11.93578948</v>
      </c>
      <c r="AB593" s="30">
        <f t="shared" si="453"/>
        <v>13.04609936</v>
      </c>
      <c r="AC593" s="30">
        <f t="shared" si="453"/>
        <v>14.26880478</v>
      </c>
      <c r="AD593" s="30">
        <f t="shared" si="453"/>
        <v>15.49861348</v>
      </c>
      <c r="AE593" s="30">
        <f t="shared" si="453"/>
        <v>16.88391035</v>
      </c>
      <c r="AF593" s="30">
        <f t="shared" si="453"/>
        <v>18.26037652</v>
      </c>
      <c r="AG593" s="30">
        <f t="shared" si="453"/>
        <v>19.73517364</v>
      </c>
      <c r="AH593" s="30">
        <f t="shared" si="453"/>
        <v>21.20198468</v>
      </c>
      <c r="AI593" s="30">
        <f t="shared" si="453"/>
        <v>22.76813452</v>
      </c>
      <c r="AJ593" s="30">
        <f t="shared" si="453"/>
        <v>24.3274735</v>
      </c>
      <c r="AK593" s="30">
        <f t="shared" si="453"/>
        <v>25.98749836</v>
      </c>
      <c r="AL593" s="30">
        <f t="shared" si="453"/>
        <v>27.64223608</v>
      </c>
      <c r="AM593" s="30">
        <f t="shared" si="453"/>
        <v>29.39936527</v>
      </c>
      <c r="AN593" s="30">
        <f t="shared" si="453"/>
        <v>31.15310033</v>
      </c>
      <c r="AO593" s="30">
        <f t="shared" si="453"/>
        <v>33.01131326</v>
      </c>
      <c r="AP593" s="30">
        <f t="shared" si="453"/>
        <v>34.86841823</v>
      </c>
      <c r="AQ593" s="30">
        <f t="shared" si="453"/>
        <v>36.95845933</v>
      </c>
      <c r="AR593" s="30">
        <f t="shared" si="453"/>
        <v>39.04042236</v>
      </c>
      <c r="AS593" s="30">
        <f t="shared" si="453"/>
        <v>41.22165819</v>
      </c>
      <c r="AT593" s="30">
        <f t="shared" si="453"/>
        <v>43.39647124</v>
      </c>
      <c r="AU593" s="30">
        <f t="shared" si="453"/>
        <v>45.6723367</v>
      </c>
      <c r="AV593" s="30">
        <f t="shared" si="453"/>
        <v>47.94368658</v>
      </c>
      <c r="AW593" s="30">
        <f t="shared" si="453"/>
        <v>50.31812715</v>
      </c>
      <c r="AX593" s="30">
        <f t="shared" si="453"/>
        <v>52.69022512</v>
      </c>
      <c r="AY593" s="30">
        <f t="shared" si="453"/>
        <v>55.1677253</v>
      </c>
      <c r="AZ593" s="30">
        <f t="shared" si="453"/>
        <v>57.645337</v>
      </c>
      <c r="BA593" s="30">
        <f t="shared" si="453"/>
        <v>60.23095184</v>
      </c>
      <c r="BB593" s="30">
        <f t="shared" si="453"/>
        <v>62.8194304</v>
      </c>
      <c r="BC593" s="30">
        <f t="shared" si="453"/>
        <v>65.74993989</v>
      </c>
      <c r="BD593" s="30">
        <f t="shared" si="453"/>
        <v>68.6697665</v>
      </c>
      <c r="BE593" s="30">
        <f t="shared" si="453"/>
        <v>71.68605471</v>
      </c>
      <c r="BF593" s="30">
        <f t="shared" si="453"/>
        <v>74.69332667</v>
      </c>
      <c r="BG593" s="30">
        <f t="shared" si="453"/>
        <v>77.79879954</v>
      </c>
      <c r="BH593" s="30">
        <f t="shared" si="453"/>
        <v>80.89706977</v>
      </c>
      <c r="BI593" s="30">
        <f t="shared" si="453"/>
        <v>84.09543045</v>
      </c>
      <c r="BJ593" s="30">
        <f t="shared" si="453"/>
        <v>87.28855574</v>
      </c>
      <c r="BK593" s="30">
        <f t="shared" si="453"/>
        <v>90.58381822</v>
      </c>
      <c r="BL593" s="30">
        <f t="shared" si="453"/>
        <v>93.87597343</v>
      </c>
      <c r="BM593" s="30">
        <f t="shared" si="453"/>
        <v>97.27247729</v>
      </c>
      <c r="BN593" s="30">
        <f t="shared" si="453"/>
        <v>100.6681706</v>
      </c>
    </row>
    <row r="594" ht="14.25" customHeight="1">
      <c r="E594" s="45" t="str">
        <f t="shared" si="454"/>
        <v>Annual Upfront</v>
      </c>
      <c r="F594" s="163">
        <f>+Assumptions!I139</f>
        <v>0</v>
      </c>
      <c r="G594" s="30">
        <f t="shared" ref="G594:BN594" si="455">+G$581*$F594</f>
        <v>0</v>
      </c>
      <c r="H594" s="30">
        <f t="shared" si="455"/>
        <v>0</v>
      </c>
      <c r="I594" s="30">
        <f t="shared" si="455"/>
        <v>0</v>
      </c>
      <c r="J594" s="30">
        <f t="shared" si="455"/>
        <v>0</v>
      </c>
      <c r="K594" s="30">
        <f t="shared" si="455"/>
        <v>0</v>
      </c>
      <c r="L594" s="30">
        <f t="shared" si="455"/>
        <v>0</v>
      </c>
      <c r="M594" s="30">
        <f t="shared" si="455"/>
        <v>0</v>
      </c>
      <c r="N594" s="30">
        <f t="shared" si="455"/>
        <v>0</v>
      </c>
      <c r="O594" s="30">
        <f t="shared" si="455"/>
        <v>0</v>
      </c>
      <c r="P594" s="30">
        <f t="shared" si="455"/>
        <v>0</v>
      </c>
      <c r="Q594" s="30">
        <f t="shared" si="455"/>
        <v>0</v>
      </c>
      <c r="R594" s="30">
        <f t="shared" si="455"/>
        <v>0</v>
      </c>
      <c r="S594" s="30">
        <f t="shared" si="455"/>
        <v>0</v>
      </c>
      <c r="T594" s="30">
        <f t="shared" si="455"/>
        <v>0</v>
      </c>
      <c r="U594" s="30">
        <f t="shared" si="455"/>
        <v>0</v>
      </c>
      <c r="V594" s="30">
        <f t="shared" si="455"/>
        <v>0</v>
      </c>
      <c r="W594" s="30">
        <f t="shared" si="455"/>
        <v>0</v>
      </c>
      <c r="X594" s="30">
        <f t="shared" si="455"/>
        <v>0</v>
      </c>
      <c r="Y594" s="30">
        <f t="shared" si="455"/>
        <v>0</v>
      </c>
      <c r="Z594" s="30">
        <f t="shared" si="455"/>
        <v>0</v>
      </c>
      <c r="AA594" s="30">
        <f t="shared" si="455"/>
        <v>0</v>
      </c>
      <c r="AB594" s="30">
        <f t="shared" si="455"/>
        <v>0</v>
      </c>
      <c r="AC594" s="30">
        <f t="shared" si="455"/>
        <v>0</v>
      </c>
      <c r="AD594" s="30">
        <f t="shared" si="455"/>
        <v>0</v>
      </c>
      <c r="AE594" s="30">
        <f t="shared" si="455"/>
        <v>0</v>
      </c>
      <c r="AF594" s="30">
        <f t="shared" si="455"/>
        <v>0</v>
      </c>
      <c r="AG594" s="30">
        <f t="shared" si="455"/>
        <v>0</v>
      </c>
      <c r="AH594" s="30">
        <f t="shared" si="455"/>
        <v>0</v>
      </c>
      <c r="AI594" s="30">
        <f t="shared" si="455"/>
        <v>0</v>
      </c>
      <c r="AJ594" s="30">
        <f t="shared" si="455"/>
        <v>0</v>
      </c>
      <c r="AK594" s="30">
        <f t="shared" si="455"/>
        <v>0</v>
      </c>
      <c r="AL594" s="30">
        <f t="shared" si="455"/>
        <v>0</v>
      </c>
      <c r="AM594" s="30">
        <f t="shared" si="455"/>
        <v>0</v>
      </c>
      <c r="AN594" s="30">
        <f t="shared" si="455"/>
        <v>0</v>
      </c>
      <c r="AO594" s="30">
        <f t="shared" si="455"/>
        <v>0</v>
      </c>
      <c r="AP594" s="30">
        <f t="shared" si="455"/>
        <v>0</v>
      </c>
      <c r="AQ594" s="30">
        <f t="shared" si="455"/>
        <v>0</v>
      </c>
      <c r="AR594" s="30">
        <f t="shared" si="455"/>
        <v>0</v>
      </c>
      <c r="AS594" s="30">
        <f t="shared" si="455"/>
        <v>0</v>
      </c>
      <c r="AT594" s="30">
        <f t="shared" si="455"/>
        <v>0</v>
      </c>
      <c r="AU594" s="30">
        <f t="shared" si="455"/>
        <v>0</v>
      </c>
      <c r="AV594" s="30">
        <f t="shared" si="455"/>
        <v>0</v>
      </c>
      <c r="AW594" s="30">
        <f t="shared" si="455"/>
        <v>0</v>
      </c>
      <c r="AX594" s="30">
        <f t="shared" si="455"/>
        <v>0</v>
      </c>
      <c r="AY594" s="30">
        <f t="shared" si="455"/>
        <v>0</v>
      </c>
      <c r="AZ594" s="30">
        <f t="shared" si="455"/>
        <v>0</v>
      </c>
      <c r="BA594" s="30">
        <f t="shared" si="455"/>
        <v>0</v>
      </c>
      <c r="BB594" s="30">
        <f t="shared" si="455"/>
        <v>0</v>
      </c>
      <c r="BC594" s="30">
        <f t="shared" si="455"/>
        <v>0</v>
      </c>
      <c r="BD594" s="30">
        <f t="shared" si="455"/>
        <v>0</v>
      </c>
      <c r="BE594" s="30">
        <f t="shared" si="455"/>
        <v>0</v>
      </c>
      <c r="BF594" s="30">
        <f t="shared" si="455"/>
        <v>0</v>
      </c>
      <c r="BG594" s="30">
        <f t="shared" si="455"/>
        <v>0</v>
      </c>
      <c r="BH594" s="30">
        <f t="shared" si="455"/>
        <v>0</v>
      </c>
      <c r="BI594" s="30">
        <f t="shared" si="455"/>
        <v>0</v>
      </c>
      <c r="BJ594" s="30">
        <f t="shared" si="455"/>
        <v>0</v>
      </c>
      <c r="BK594" s="30">
        <f t="shared" si="455"/>
        <v>0</v>
      </c>
      <c r="BL594" s="30">
        <f t="shared" si="455"/>
        <v>0</v>
      </c>
      <c r="BM594" s="30">
        <f t="shared" si="455"/>
        <v>0</v>
      </c>
      <c r="BN594" s="30">
        <f t="shared" si="455"/>
        <v>0</v>
      </c>
    </row>
    <row r="595" ht="14.25" customHeight="1">
      <c r="F595" s="3"/>
    </row>
    <row r="596" ht="14.25" customHeight="1">
      <c r="E596" s="45" t="str">
        <f t="shared" ref="E596:E597" si="457">+E593</f>
        <v>Quarterly Upfront</v>
      </c>
      <c r="F596" s="57">
        <f>+F597/4</f>
        <v>6250</v>
      </c>
      <c r="G596" s="57">
        <f t="shared" ref="G596:BN596" si="456">+G593*$F596</f>
        <v>625</v>
      </c>
      <c r="H596" s="57">
        <f t="shared" si="456"/>
        <v>1942.708333</v>
      </c>
      <c r="I596" s="57">
        <f t="shared" si="456"/>
        <v>3274.262153</v>
      </c>
      <c r="J596" s="57">
        <f t="shared" si="456"/>
        <v>4625.959563</v>
      </c>
      <c r="K596" s="57">
        <f t="shared" si="456"/>
        <v>6660.773748</v>
      </c>
      <c r="L596" s="57">
        <f t="shared" si="456"/>
        <v>8702.310258</v>
      </c>
      <c r="M596" s="57">
        <f t="shared" si="456"/>
        <v>10759.43962</v>
      </c>
      <c r="N596" s="57">
        <f t="shared" si="456"/>
        <v>13497.82783</v>
      </c>
      <c r="O596" s="57">
        <f t="shared" si="456"/>
        <v>16243.91134</v>
      </c>
      <c r="P596" s="57">
        <f t="shared" si="456"/>
        <v>19009.54901</v>
      </c>
      <c r="Q596" s="57">
        <f t="shared" si="456"/>
        <v>22463.5735</v>
      </c>
      <c r="R596" s="57">
        <f t="shared" si="456"/>
        <v>25935.78921</v>
      </c>
      <c r="S596" s="57">
        <f t="shared" si="456"/>
        <v>30160.71953</v>
      </c>
      <c r="T596" s="57">
        <f t="shared" si="456"/>
        <v>34380.51676</v>
      </c>
      <c r="U596" s="57">
        <f t="shared" si="456"/>
        <v>39263.88752</v>
      </c>
      <c r="V596" s="57">
        <f t="shared" si="456"/>
        <v>44142.9431</v>
      </c>
      <c r="W596" s="57">
        <f t="shared" si="456"/>
        <v>49688.4002</v>
      </c>
      <c r="X596" s="57">
        <f t="shared" si="456"/>
        <v>55234.46805</v>
      </c>
      <c r="Y596" s="57">
        <f t="shared" si="456"/>
        <v>61454.05899</v>
      </c>
      <c r="Z596" s="57">
        <f t="shared" si="456"/>
        <v>67683.68595</v>
      </c>
      <c r="AA596" s="57">
        <f t="shared" si="456"/>
        <v>74598.68423</v>
      </c>
      <c r="AB596" s="57">
        <f t="shared" si="456"/>
        <v>81538.12099</v>
      </c>
      <c r="AC596" s="57">
        <f t="shared" si="456"/>
        <v>89180.02987</v>
      </c>
      <c r="AD596" s="57">
        <f t="shared" si="456"/>
        <v>96866.33424</v>
      </c>
      <c r="AE596" s="57">
        <f t="shared" si="456"/>
        <v>105524.4397</v>
      </c>
      <c r="AF596" s="57">
        <f t="shared" si="456"/>
        <v>114127.3532</v>
      </c>
      <c r="AG596" s="57">
        <f t="shared" si="456"/>
        <v>123344.8352</v>
      </c>
      <c r="AH596" s="57">
        <f t="shared" si="456"/>
        <v>132512.4042</v>
      </c>
      <c r="AI596" s="57">
        <f t="shared" si="456"/>
        <v>142300.8407</v>
      </c>
      <c r="AJ596" s="57">
        <f t="shared" si="456"/>
        <v>152046.7094</v>
      </c>
      <c r="AK596" s="57">
        <f t="shared" si="456"/>
        <v>162421.8647</v>
      </c>
      <c r="AL596" s="57">
        <f t="shared" si="456"/>
        <v>172763.9755</v>
      </c>
      <c r="AM596" s="57">
        <f t="shared" si="456"/>
        <v>183746.0329</v>
      </c>
      <c r="AN596" s="57">
        <f t="shared" si="456"/>
        <v>194706.8771</v>
      </c>
      <c r="AO596" s="57">
        <f t="shared" si="456"/>
        <v>206320.7079</v>
      </c>
      <c r="AP596" s="57">
        <f t="shared" si="456"/>
        <v>217927.6139</v>
      </c>
      <c r="AQ596" s="57">
        <f t="shared" si="456"/>
        <v>230990.3708</v>
      </c>
      <c r="AR596" s="57">
        <f t="shared" si="456"/>
        <v>244002.6398</v>
      </c>
      <c r="AS596" s="57">
        <f t="shared" si="456"/>
        <v>257635.3637</v>
      </c>
      <c r="AT596" s="57">
        <f t="shared" si="456"/>
        <v>271227.9453</v>
      </c>
      <c r="AU596" s="57">
        <f t="shared" si="456"/>
        <v>285452.1044</v>
      </c>
      <c r="AV596" s="57">
        <f t="shared" si="456"/>
        <v>299648.0411</v>
      </c>
      <c r="AW596" s="57">
        <f t="shared" si="456"/>
        <v>314488.2947</v>
      </c>
      <c r="AX596" s="57">
        <f t="shared" si="456"/>
        <v>329313.907</v>
      </c>
      <c r="AY596" s="57">
        <f t="shared" si="456"/>
        <v>344798.2832</v>
      </c>
      <c r="AZ596" s="57">
        <f t="shared" si="456"/>
        <v>360283.3563</v>
      </c>
      <c r="BA596" s="57">
        <f t="shared" si="456"/>
        <v>376443.449</v>
      </c>
      <c r="BB596" s="57">
        <f t="shared" si="456"/>
        <v>392621.44</v>
      </c>
      <c r="BC596" s="57">
        <f t="shared" si="456"/>
        <v>410937.1243</v>
      </c>
      <c r="BD596" s="57">
        <f t="shared" si="456"/>
        <v>429186.0407</v>
      </c>
      <c r="BE596" s="57">
        <f t="shared" si="456"/>
        <v>448037.8419</v>
      </c>
      <c r="BF596" s="57">
        <f t="shared" si="456"/>
        <v>466833.2917</v>
      </c>
      <c r="BG596" s="57">
        <f t="shared" si="456"/>
        <v>486242.4971</v>
      </c>
      <c r="BH596" s="57">
        <f t="shared" si="456"/>
        <v>505606.6861</v>
      </c>
      <c r="BI596" s="57">
        <f t="shared" si="456"/>
        <v>525596.4403</v>
      </c>
      <c r="BJ596" s="57">
        <f t="shared" si="456"/>
        <v>545553.4733</v>
      </c>
      <c r="BK596" s="57">
        <f t="shared" si="456"/>
        <v>566148.8639</v>
      </c>
      <c r="BL596" s="57">
        <f t="shared" si="456"/>
        <v>586724.834</v>
      </c>
      <c r="BM596" s="57">
        <f t="shared" si="456"/>
        <v>607952.983</v>
      </c>
      <c r="BN596" s="57">
        <f t="shared" si="456"/>
        <v>629176.0665</v>
      </c>
    </row>
    <row r="597" ht="14.25" customHeight="1">
      <c r="E597" s="45" t="str">
        <f t="shared" si="457"/>
        <v>Annual Upfront</v>
      </c>
      <c r="F597" s="169">
        <f>+Assumptions!I49</f>
        <v>25000</v>
      </c>
      <c r="G597" s="57">
        <f t="shared" ref="G597:BN597" si="458">+G594*$F597</f>
        <v>0</v>
      </c>
      <c r="H597" s="57">
        <f t="shared" si="458"/>
        <v>0</v>
      </c>
      <c r="I597" s="57">
        <f t="shared" si="458"/>
        <v>0</v>
      </c>
      <c r="J597" s="57">
        <f t="shared" si="458"/>
        <v>0</v>
      </c>
      <c r="K597" s="57">
        <f t="shared" si="458"/>
        <v>0</v>
      </c>
      <c r="L597" s="57">
        <f t="shared" si="458"/>
        <v>0</v>
      </c>
      <c r="M597" s="57">
        <f t="shared" si="458"/>
        <v>0</v>
      </c>
      <c r="N597" s="57">
        <f t="shared" si="458"/>
        <v>0</v>
      </c>
      <c r="O597" s="57">
        <f t="shared" si="458"/>
        <v>0</v>
      </c>
      <c r="P597" s="57">
        <f t="shared" si="458"/>
        <v>0</v>
      </c>
      <c r="Q597" s="57">
        <f t="shared" si="458"/>
        <v>0</v>
      </c>
      <c r="R597" s="57">
        <f t="shared" si="458"/>
        <v>0</v>
      </c>
      <c r="S597" s="57">
        <f t="shared" si="458"/>
        <v>0</v>
      </c>
      <c r="T597" s="57">
        <f t="shared" si="458"/>
        <v>0</v>
      </c>
      <c r="U597" s="57">
        <f t="shared" si="458"/>
        <v>0</v>
      </c>
      <c r="V597" s="57">
        <f t="shared" si="458"/>
        <v>0</v>
      </c>
      <c r="W597" s="57">
        <f t="shared" si="458"/>
        <v>0</v>
      </c>
      <c r="X597" s="57">
        <f t="shared" si="458"/>
        <v>0</v>
      </c>
      <c r="Y597" s="57">
        <f t="shared" si="458"/>
        <v>0</v>
      </c>
      <c r="Z597" s="57">
        <f t="shared" si="458"/>
        <v>0</v>
      </c>
      <c r="AA597" s="57">
        <f t="shared" si="458"/>
        <v>0</v>
      </c>
      <c r="AB597" s="57">
        <f t="shared" si="458"/>
        <v>0</v>
      </c>
      <c r="AC597" s="57">
        <f t="shared" si="458"/>
        <v>0</v>
      </c>
      <c r="AD597" s="57">
        <f t="shared" si="458"/>
        <v>0</v>
      </c>
      <c r="AE597" s="57">
        <f t="shared" si="458"/>
        <v>0</v>
      </c>
      <c r="AF597" s="57">
        <f t="shared" si="458"/>
        <v>0</v>
      </c>
      <c r="AG597" s="57">
        <f t="shared" si="458"/>
        <v>0</v>
      </c>
      <c r="AH597" s="57">
        <f t="shared" si="458"/>
        <v>0</v>
      </c>
      <c r="AI597" s="57">
        <f t="shared" si="458"/>
        <v>0</v>
      </c>
      <c r="AJ597" s="57">
        <f t="shared" si="458"/>
        <v>0</v>
      </c>
      <c r="AK597" s="57">
        <f t="shared" si="458"/>
        <v>0</v>
      </c>
      <c r="AL597" s="57">
        <f t="shared" si="458"/>
        <v>0</v>
      </c>
      <c r="AM597" s="57">
        <f t="shared" si="458"/>
        <v>0</v>
      </c>
      <c r="AN597" s="57">
        <f t="shared" si="458"/>
        <v>0</v>
      </c>
      <c r="AO597" s="57">
        <f t="shared" si="458"/>
        <v>0</v>
      </c>
      <c r="AP597" s="57">
        <f t="shared" si="458"/>
        <v>0</v>
      </c>
      <c r="AQ597" s="57">
        <f t="shared" si="458"/>
        <v>0</v>
      </c>
      <c r="AR597" s="57">
        <f t="shared" si="458"/>
        <v>0</v>
      </c>
      <c r="AS597" s="57">
        <f t="shared" si="458"/>
        <v>0</v>
      </c>
      <c r="AT597" s="57">
        <f t="shared" si="458"/>
        <v>0</v>
      </c>
      <c r="AU597" s="57">
        <f t="shared" si="458"/>
        <v>0</v>
      </c>
      <c r="AV597" s="57">
        <f t="shared" si="458"/>
        <v>0</v>
      </c>
      <c r="AW597" s="57">
        <f t="shared" si="458"/>
        <v>0</v>
      </c>
      <c r="AX597" s="57">
        <f t="shared" si="458"/>
        <v>0</v>
      </c>
      <c r="AY597" s="57">
        <f t="shared" si="458"/>
        <v>0</v>
      </c>
      <c r="AZ597" s="57">
        <f t="shared" si="458"/>
        <v>0</v>
      </c>
      <c r="BA597" s="57">
        <f t="shared" si="458"/>
        <v>0</v>
      </c>
      <c r="BB597" s="57">
        <f t="shared" si="458"/>
        <v>0</v>
      </c>
      <c r="BC597" s="57">
        <f t="shared" si="458"/>
        <v>0</v>
      </c>
      <c r="BD597" s="57">
        <f t="shared" si="458"/>
        <v>0</v>
      </c>
      <c r="BE597" s="57">
        <f t="shared" si="458"/>
        <v>0</v>
      </c>
      <c r="BF597" s="57">
        <f t="shared" si="458"/>
        <v>0</v>
      </c>
      <c r="BG597" s="57">
        <f t="shared" si="458"/>
        <v>0</v>
      </c>
      <c r="BH597" s="57">
        <f t="shared" si="458"/>
        <v>0</v>
      </c>
      <c r="BI597" s="57">
        <f t="shared" si="458"/>
        <v>0</v>
      </c>
      <c r="BJ597" s="57">
        <f t="shared" si="458"/>
        <v>0</v>
      </c>
      <c r="BK597" s="57">
        <f t="shared" si="458"/>
        <v>0</v>
      </c>
      <c r="BL597" s="57">
        <f t="shared" si="458"/>
        <v>0</v>
      </c>
      <c r="BM597" s="57">
        <f t="shared" si="458"/>
        <v>0</v>
      </c>
      <c r="BN597" s="57">
        <f t="shared" si="458"/>
        <v>0</v>
      </c>
    </row>
    <row r="598" ht="14.25" customHeight="1">
      <c r="E598" s="13" t="s">
        <v>381</v>
      </c>
      <c r="G598" s="57">
        <f t="shared" ref="G598:BN598" si="459">SUM(G596:G597)</f>
        <v>625</v>
      </c>
      <c r="H598" s="57">
        <f t="shared" si="459"/>
        <v>1942.708333</v>
      </c>
      <c r="I598" s="57">
        <f t="shared" si="459"/>
        <v>3274.262153</v>
      </c>
      <c r="J598" s="57">
        <f t="shared" si="459"/>
        <v>4625.959563</v>
      </c>
      <c r="K598" s="57">
        <f t="shared" si="459"/>
        <v>6660.773748</v>
      </c>
      <c r="L598" s="57">
        <f t="shared" si="459"/>
        <v>8702.310258</v>
      </c>
      <c r="M598" s="57">
        <f t="shared" si="459"/>
        <v>10759.43962</v>
      </c>
      <c r="N598" s="57">
        <f t="shared" si="459"/>
        <v>13497.82783</v>
      </c>
      <c r="O598" s="57">
        <f t="shared" si="459"/>
        <v>16243.91134</v>
      </c>
      <c r="P598" s="57">
        <f t="shared" si="459"/>
        <v>19009.54901</v>
      </c>
      <c r="Q598" s="57">
        <f t="shared" si="459"/>
        <v>22463.5735</v>
      </c>
      <c r="R598" s="57">
        <f t="shared" si="459"/>
        <v>25935.78921</v>
      </c>
      <c r="S598" s="57">
        <f t="shared" si="459"/>
        <v>30160.71953</v>
      </c>
      <c r="T598" s="57">
        <f t="shared" si="459"/>
        <v>34380.51676</v>
      </c>
      <c r="U598" s="57">
        <f t="shared" si="459"/>
        <v>39263.88752</v>
      </c>
      <c r="V598" s="57">
        <f t="shared" si="459"/>
        <v>44142.9431</v>
      </c>
      <c r="W598" s="57">
        <f t="shared" si="459"/>
        <v>49688.4002</v>
      </c>
      <c r="X598" s="57">
        <f t="shared" si="459"/>
        <v>55234.46805</v>
      </c>
      <c r="Y598" s="57">
        <f t="shared" si="459"/>
        <v>61454.05899</v>
      </c>
      <c r="Z598" s="57">
        <f t="shared" si="459"/>
        <v>67683.68595</v>
      </c>
      <c r="AA598" s="57">
        <f t="shared" si="459"/>
        <v>74598.68423</v>
      </c>
      <c r="AB598" s="57">
        <f t="shared" si="459"/>
        <v>81538.12099</v>
      </c>
      <c r="AC598" s="57">
        <f t="shared" si="459"/>
        <v>89180.02987</v>
      </c>
      <c r="AD598" s="57">
        <f t="shared" si="459"/>
        <v>96866.33424</v>
      </c>
      <c r="AE598" s="57">
        <f t="shared" si="459"/>
        <v>105524.4397</v>
      </c>
      <c r="AF598" s="57">
        <f t="shared" si="459"/>
        <v>114127.3532</v>
      </c>
      <c r="AG598" s="57">
        <f t="shared" si="459"/>
        <v>123344.8352</v>
      </c>
      <c r="AH598" s="57">
        <f t="shared" si="459"/>
        <v>132512.4042</v>
      </c>
      <c r="AI598" s="57">
        <f t="shared" si="459"/>
        <v>142300.8407</v>
      </c>
      <c r="AJ598" s="57">
        <f t="shared" si="459"/>
        <v>152046.7094</v>
      </c>
      <c r="AK598" s="57">
        <f t="shared" si="459"/>
        <v>162421.8647</v>
      </c>
      <c r="AL598" s="57">
        <f t="shared" si="459"/>
        <v>172763.9755</v>
      </c>
      <c r="AM598" s="57">
        <f t="shared" si="459"/>
        <v>183746.0329</v>
      </c>
      <c r="AN598" s="57">
        <f t="shared" si="459"/>
        <v>194706.8771</v>
      </c>
      <c r="AO598" s="57">
        <f t="shared" si="459"/>
        <v>206320.7079</v>
      </c>
      <c r="AP598" s="57">
        <f t="shared" si="459"/>
        <v>217927.6139</v>
      </c>
      <c r="AQ598" s="57">
        <f t="shared" si="459"/>
        <v>230990.3708</v>
      </c>
      <c r="AR598" s="57">
        <f t="shared" si="459"/>
        <v>244002.6398</v>
      </c>
      <c r="AS598" s="57">
        <f t="shared" si="459"/>
        <v>257635.3637</v>
      </c>
      <c r="AT598" s="57">
        <f t="shared" si="459"/>
        <v>271227.9453</v>
      </c>
      <c r="AU598" s="57">
        <f t="shared" si="459"/>
        <v>285452.1044</v>
      </c>
      <c r="AV598" s="57">
        <f t="shared" si="459"/>
        <v>299648.0411</v>
      </c>
      <c r="AW598" s="57">
        <f t="shared" si="459"/>
        <v>314488.2947</v>
      </c>
      <c r="AX598" s="57">
        <f t="shared" si="459"/>
        <v>329313.907</v>
      </c>
      <c r="AY598" s="57">
        <f t="shared" si="459"/>
        <v>344798.2832</v>
      </c>
      <c r="AZ598" s="57">
        <f t="shared" si="459"/>
        <v>360283.3563</v>
      </c>
      <c r="BA598" s="57">
        <f t="shared" si="459"/>
        <v>376443.449</v>
      </c>
      <c r="BB598" s="57">
        <f t="shared" si="459"/>
        <v>392621.44</v>
      </c>
      <c r="BC598" s="57">
        <f t="shared" si="459"/>
        <v>410937.1243</v>
      </c>
      <c r="BD598" s="57">
        <f t="shared" si="459"/>
        <v>429186.0407</v>
      </c>
      <c r="BE598" s="57">
        <f t="shared" si="459"/>
        <v>448037.8419</v>
      </c>
      <c r="BF598" s="57">
        <f t="shared" si="459"/>
        <v>466833.2917</v>
      </c>
      <c r="BG598" s="57">
        <f t="shared" si="459"/>
        <v>486242.4971</v>
      </c>
      <c r="BH598" s="57">
        <f t="shared" si="459"/>
        <v>505606.6861</v>
      </c>
      <c r="BI598" s="57">
        <f t="shared" si="459"/>
        <v>525596.4403</v>
      </c>
      <c r="BJ598" s="57">
        <f t="shared" si="459"/>
        <v>545553.4733</v>
      </c>
      <c r="BK598" s="57">
        <f t="shared" si="459"/>
        <v>566148.8639</v>
      </c>
      <c r="BL598" s="57">
        <f t="shared" si="459"/>
        <v>586724.834</v>
      </c>
      <c r="BM598" s="57">
        <f t="shared" si="459"/>
        <v>607952.983</v>
      </c>
      <c r="BN598" s="57">
        <f t="shared" si="459"/>
        <v>629176.0665</v>
      </c>
    </row>
    <row r="599" ht="14.25" customHeight="1"/>
    <row r="600" ht="14.25" customHeight="1">
      <c r="D600" s="13" t="s">
        <v>377</v>
      </c>
      <c r="G600" s="57">
        <f t="shared" ref="G600:BN600" si="460">+G598+G589+G582</f>
        <v>1708.333333</v>
      </c>
      <c r="H600" s="57">
        <f t="shared" si="460"/>
        <v>5310.069444</v>
      </c>
      <c r="I600" s="57">
        <f t="shared" si="460"/>
        <v>8949.649884</v>
      </c>
      <c r="J600" s="57">
        <f t="shared" si="460"/>
        <v>12644.28947</v>
      </c>
      <c r="K600" s="57">
        <f t="shared" si="460"/>
        <v>18206.11491</v>
      </c>
      <c r="L600" s="57">
        <f t="shared" si="460"/>
        <v>23786.31471</v>
      </c>
      <c r="M600" s="57">
        <f t="shared" si="460"/>
        <v>29409.13497</v>
      </c>
      <c r="N600" s="57">
        <f t="shared" si="460"/>
        <v>36894.06272</v>
      </c>
      <c r="O600" s="57">
        <f t="shared" si="460"/>
        <v>44400.02433</v>
      </c>
      <c r="P600" s="57">
        <f t="shared" si="460"/>
        <v>51959.43395</v>
      </c>
      <c r="Q600" s="57">
        <f t="shared" si="460"/>
        <v>61400.43424</v>
      </c>
      <c r="R600" s="57">
        <f t="shared" si="460"/>
        <v>70891.15719</v>
      </c>
      <c r="S600" s="57">
        <f t="shared" si="460"/>
        <v>82439.30006</v>
      </c>
      <c r="T600" s="57">
        <f t="shared" si="460"/>
        <v>93973.41247</v>
      </c>
      <c r="U600" s="57">
        <f t="shared" si="460"/>
        <v>107321.2926</v>
      </c>
      <c r="V600" s="57">
        <f t="shared" si="460"/>
        <v>120657.3778</v>
      </c>
      <c r="W600" s="57">
        <f t="shared" si="460"/>
        <v>135814.9605</v>
      </c>
      <c r="X600" s="57">
        <f t="shared" si="460"/>
        <v>150974.2127</v>
      </c>
      <c r="Y600" s="57">
        <f t="shared" si="460"/>
        <v>167974.4279</v>
      </c>
      <c r="Z600" s="57">
        <f t="shared" si="460"/>
        <v>185002.0749</v>
      </c>
      <c r="AA600" s="57">
        <f t="shared" si="460"/>
        <v>203903.0702</v>
      </c>
      <c r="AB600" s="57">
        <f t="shared" si="460"/>
        <v>222870.864</v>
      </c>
      <c r="AC600" s="57">
        <f t="shared" si="460"/>
        <v>243758.7483</v>
      </c>
      <c r="AD600" s="57">
        <f t="shared" si="460"/>
        <v>264767.9803</v>
      </c>
      <c r="AE600" s="57">
        <f t="shared" si="460"/>
        <v>288433.4684</v>
      </c>
      <c r="AF600" s="57">
        <f t="shared" si="460"/>
        <v>311948.0988</v>
      </c>
      <c r="AG600" s="57">
        <f t="shared" si="460"/>
        <v>337142.5497</v>
      </c>
      <c r="AH600" s="57">
        <f t="shared" si="460"/>
        <v>362200.5715</v>
      </c>
      <c r="AI600" s="57">
        <f t="shared" si="460"/>
        <v>388955.6314</v>
      </c>
      <c r="AJ600" s="57">
        <f t="shared" si="460"/>
        <v>415594.339</v>
      </c>
      <c r="AK600" s="57">
        <f t="shared" si="460"/>
        <v>443953.0969</v>
      </c>
      <c r="AL600" s="57">
        <f t="shared" si="460"/>
        <v>472221.5331</v>
      </c>
      <c r="AM600" s="57">
        <f t="shared" si="460"/>
        <v>502239.1566</v>
      </c>
      <c r="AN600" s="57">
        <f t="shared" si="460"/>
        <v>532198.7973</v>
      </c>
      <c r="AO600" s="57">
        <f t="shared" si="460"/>
        <v>563943.2681</v>
      </c>
      <c r="AP600" s="57">
        <f t="shared" si="460"/>
        <v>595668.8114</v>
      </c>
      <c r="AQ600" s="57">
        <f t="shared" si="460"/>
        <v>631373.6802</v>
      </c>
      <c r="AR600" s="57">
        <f t="shared" si="460"/>
        <v>666940.5487</v>
      </c>
      <c r="AS600" s="57">
        <f t="shared" si="460"/>
        <v>704203.3275</v>
      </c>
      <c r="AT600" s="57">
        <f t="shared" si="460"/>
        <v>741356.3837</v>
      </c>
      <c r="AU600" s="57">
        <f t="shared" si="460"/>
        <v>780235.7519</v>
      </c>
      <c r="AV600" s="57">
        <f t="shared" si="460"/>
        <v>819037.9791</v>
      </c>
      <c r="AW600" s="57">
        <f t="shared" si="460"/>
        <v>859601.3388</v>
      </c>
      <c r="AX600" s="57">
        <f t="shared" si="460"/>
        <v>900124.6792</v>
      </c>
      <c r="AY600" s="57">
        <f t="shared" si="460"/>
        <v>942448.6406</v>
      </c>
      <c r="AZ600" s="57">
        <f t="shared" si="460"/>
        <v>984774.5071</v>
      </c>
      <c r="BA600" s="57">
        <f t="shared" si="460"/>
        <v>1028945.427</v>
      </c>
      <c r="BB600" s="57">
        <f t="shared" si="460"/>
        <v>1073165.269</v>
      </c>
      <c r="BC600" s="57">
        <f t="shared" si="460"/>
        <v>1123228.14</v>
      </c>
      <c r="BD600" s="57">
        <f t="shared" si="460"/>
        <v>1173108.511</v>
      </c>
      <c r="BE600" s="57">
        <f t="shared" si="460"/>
        <v>1224636.768</v>
      </c>
      <c r="BF600" s="57">
        <f t="shared" si="460"/>
        <v>1276010.997</v>
      </c>
      <c r="BG600" s="57">
        <f t="shared" si="460"/>
        <v>1329062.826</v>
      </c>
      <c r="BH600" s="57">
        <f t="shared" si="460"/>
        <v>1381991.609</v>
      </c>
      <c r="BI600" s="57">
        <f t="shared" si="460"/>
        <v>1436630.27</v>
      </c>
      <c r="BJ600" s="57">
        <f t="shared" si="460"/>
        <v>1491179.494</v>
      </c>
      <c r="BK600" s="57">
        <f t="shared" si="460"/>
        <v>1547473.561</v>
      </c>
      <c r="BL600" s="57">
        <f t="shared" si="460"/>
        <v>1603714.546</v>
      </c>
      <c r="BM600" s="57">
        <f t="shared" si="460"/>
        <v>1661738.154</v>
      </c>
      <c r="BN600" s="57">
        <f t="shared" si="460"/>
        <v>1719747.915</v>
      </c>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4.0" topLeftCell="E5" activePane="bottomRight" state="frozen"/>
      <selection activeCell="E1" sqref="E1" pane="topRight"/>
      <selection activeCell="A5" sqref="A5" pane="bottomLeft"/>
      <selection activeCell="E5" sqref="E5" pane="bottomRight"/>
    </sheetView>
  </sheetViews>
  <sheetFormatPr customHeight="1" defaultColWidth="14.43" defaultRowHeight="15.0"/>
  <cols>
    <col customWidth="1" min="1" max="1" width="2.43"/>
    <col customWidth="1" min="2" max="5" width="8.71"/>
    <col customWidth="1" min="6" max="17" width="9.86"/>
    <col customWidth="1" min="18" max="26" width="8.71"/>
  </cols>
  <sheetData>
    <row r="1" ht="14.25" customHeight="1">
      <c r="A1" s="5" t="s">
        <v>382</v>
      </c>
      <c r="B1" s="6"/>
      <c r="C1" s="6"/>
      <c r="D1" s="6"/>
      <c r="E1" s="6"/>
      <c r="F1" s="6"/>
      <c r="G1" s="6"/>
      <c r="H1" s="6"/>
      <c r="I1" s="6"/>
      <c r="J1" s="6"/>
      <c r="K1" s="6"/>
      <c r="L1" s="6"/>
      <c r="M1" s="6"/>
      <c r="N1" s="6"/>
      <c r="O1" s="6"/>
      <c r="P1" s="6"/>
      <c r="Q1" s="7"/>
    </row>
    <row r="2" ht="14.25" customHeight="1">
      <c r="A2" s="13" t="s">
        <v>5</v>
      </c>
      <c r="Q2" s="11"/>
    </row>
    <row r="3" ht="14.25" customHeight="1">
      <c r="E3" s="165" t="s">
        <v>383</v>
      </c>
      <c r="F3" s="165" t="s">
        <v>383</v>
      </c>
      <c r="G3" s="165" t="s">
        <v>383</v>
      </c>
      <c r="H3" s="165" t="s">
        <v>383</v>
      </c>
      <c r="I3" s="165" t="s">
        <v>383</v>
      </c>
      <c r="J3" s="165" t="s">
        <v>383</v>
      </c>
      <c r="K3" s="165" t="s">
        <v>383</v>
      </c>
      <c r="L3" s="165" t="s">
        <v>383</v>
      </c>
      <c r="M3" s="165" t="s">
        <v>384</v>
      </c>
      <c r="N3" s="165" t="s">
        <v>384</v>
      </c>
      <c r="O3" s="165" t="s">
        <v>384</v>
      </c>
      <c r="P3" s="165" t="s">
        <v>384</v>
      </c>
      <c r="Q3" s="11"/>
    </row>
    <row r="4" ht="14.25" customHeight="1">
      <c r="E4" s="199">
        <v>45658.0</v>
      </c>
      <c r="F4" s="199">
        <f t="shared" ref="F4:P4" si="1">+EDATE(E4,1)</f>
        <v>45689</v>
      </c>
      <c r="G4" s="199">
        <f t="shared" si="1"/>
        <v>45717</v>
      </c>
      <c r="H4" s="199">
        <f t="shared" si="1"/>
        <v>45748</v>
      </c>
      <c r="I4" s="199">
        <f t="shared" si="1"/>
        <v>45778</v>
      </c>
      <c r="J4" s="199">
        <f t="shared" si="1"/>
        <v>45809</v>
      </c>
      <c r="K4" s="199">
        <f t="shared" si="1"/>
        <v>45839</v>
      </c>
      <c r="L4" s="199">
        <f t="shared" si="1"/>
        <v>45870</v>
      </c>
      <c r="M4" s="199">
        <f t="shared" si="1"/>
        <v>45901</v>
      </c>
      <c r="N4" s="199">
        <f t="shared" si="1"/>
        <v>45931</v>
      </c>
      <c r="O4" s="199">
        <f t="shared" si="1"/>
        <v>45962</v>
      </c>
      <c r="P4" s="199">
        <f t="shared" si="1"/>
        <v>45992</v>
      </c>
      <c r="Q4" s="200" t="s">
        <v>135</v>
      </c>
    </row>
    <row r="5" ht="14.25" customHeight="1">
      <c r="A5" s="13" t="s">
        <v>385</v>
      </c>
      <c r="E5" s="199"/>
      <c r="F5" s="199"/>
      <c r="G5" s="199"/>
      <c r="H5" s="199"/>
      <c r="I5" s="199"/>
      <c r="J5" s="199"/>
      <c r="K5" s="199"/>
      <c r="L5" s="199"/>
      <c r="M5" s="199"/>
      <c r="N5" s="199"/>
      <c r="O5" s="199"/>
      <c r="P5" s="199"/>
      <c r="Q5" s="200"/>
    </row>
    <row r="6" ht="14.25" customHeight="1">
      <c r="B6" s="13" t="s">
        <v>386</v>
      </c>
      <c r="E6" s="201"/>
      <c r="F6" s="201"/>
      <c r="G6" s="201"/>
      <c r="H6" s="201"/>
      <c r="I6" s="201"/>
      <c r="J6" s="201"/>
      <c r="K6" s="201"/>
      <c r="L6" s="201">
        <v>6000.0</v>
      </c>
      <c r="M6" s="201"/>
      <c r="N6" s="201"/>
      <c r="O6" s="201"/>
      <c r="P6" s="201"/>
      <c r="Q6" s="196"/>
    </row>
    <row r="7" ht="14.25" customHeight="1">
      <c r="B7" s="13" t="s">
        <v>387</v>
      </c>
      <c r="E7" s="201"/>
      <c r="F7" s="201"/>
      <c r="G7" s="201">
        <v>1250.0</v>
      </c>
      <c r="H7" s="201"/>
      <c r="I7" s="201"/>
      <c r="J7" s="201"/>
      <c r="K7" s="201"/>
      <c r="L7" s="201"/>
      <c r="M7" s="201"/>
      <c r="N7" s="201"/>
      <c r="O7" s="201"/>
      <c r="P7" s="201"/>
      <c r="Q7" s="196"/>
    </row>
    <row r="8" ht="14.25" customHeight="1">
      <c r="B8" s="13" t="s">
        <v>388</v>
      </c>
      <c r="E8" s="201"/>
      <c r="F8" s="201"/>
      <c r="G8" s="201"/>
      <c r="H8" s="201">
        <v>1000.0</v>
      </c>
      <c r="I8" s="201"/>
      <c r="J8" s="201"/>
      <c r="K8" s="201"/>
      <c r="L8" s="201"/>
      <c r="M8" s="201"/>
      <c r="N8" s="201"/>
      <c r="O8" s="201"/>
      <c r="P8" s="201"/>
      <c r="Q8" s="196"/>
    </row>
    <row r="9" ht="14.25" customHeight="1">
      <c r="B9" s="13" t="s">
        <v>389</v>
      </c>
      <c r="E9" s="201"/>
      <c r="F9" s="201"/>
      <c r="G9" s="201">
        <v>1250.0</v>
      </c>
      <c r="H9" s="201"/>
      <c r="I9" s="201"/>
      <c r="J9" s="201"/>
      <c r="K9" s="201"/>
      <c r="L9" s="201"/>
      <c r="M9" s="201"/>
      <c r="N9" s="201"/>
      <c r="O9" s="201"/>
      <c r="P9" s="201"/>
      <c r="Q9" s="196"/>
    </row>
    <row r="10" ht="14.25" customHeight="1">
      <c r="B10" s="13" t="s">
        <v>390</v>
      </c>
      <c r="E10" s="201"/>
      <c r="F10" s="201"/>
      <c r="G10" s="201"/>
      <c r="H10" s="201"/>
      <c r="I10" s="201">
        <v>3000.0</v>
      </c>
      <c r="J10" s="201"/>
      <c r="K10" s="201"/>
      <c r="L10" s="201"/>
      <c r="M10" s="201"/>
      <c r="N10" s="201"/>
      <c r="O10" s="201"/>
      <c r="P10" s="201"/>
      <c r="Q10" s="196"/>
    </row>
    <row r="11" ht="14.25" customHeight="1">
      <c r="B11" s="13" t="s">
        <v>391</v>
      </c>
      <c r="E11" s="201"/>
      <c r="F11" s="201"/>
      <c r="G11" s="201"/>
      <c r="H11" s="201"/>
      <c r="I11" s="201"/>
      <c r="J11" s="201">
        <v>1000.0</v>
      </c>
      <c r="K11" s="201"/>
      <c r="L11" s="201"/>
      <c r="M11" s="201"/>
      <c r="N11" s="201"/>
      <c r="O11" s="201"/>
      <c r="P11" s="201"/>
      <c r="Q11" s="196"/>
    </row>
    <row r="12" ht="14.25" customHeight="1">
      <c r="B12" s="13" t="s">
        <v>392</v>
      </c>
      <c r="E12" s="202"/>
      <c r="F12" s="202"/>
      <c r="G12" s="202"/>
      <c r="H12" s="202"/>
      <c r="I12" s="202"/>
      <c r="J12" s="202"/>
      <c r="K12" s="202">
        <v>3000.0</v>
      </c>
      <c r="L12" s="202"/>
      <c r="M12" s="202"/>
      <c r="N12" s="202"/>
      <c r="O12" s="202"/>
      <c r="P12" s="202"/>
      <c r="Q12" s="196"/>
    </row>
    <row r="13" ht="14.25" customHeight="1">
      <c r="A13" s="11"/>
      <c r="B13" s="11" t="s">
        <v>393</v>
      </c>
      <c r="C13" s="11"/>
      <c r="D13" s="11"/>
      <c r="E13" s="196">
        <f t="shared" ref="E13:M13" si="2">+SUM(E6:E12)</f>
        <v>0</v>
      </c>
      <c r="F13" s="196">
        <f t="shared" si="2"/>
        <v>0</v>
      </c>
      <c r="G13" s="196">
        <f t="shared" si="2"/>
        <v>2500</v>
      </c>
      <c r="H13" s="196">
        <f t="shared" si="2"/>
        <v>1000</v>
      </c>
      <c r="I13" s="196">
        <f t="shared" si="2"/>
        <v>3000</v>
      </c>
      <c r="J13" s="196">
        <f t="shared" si="2"/>
        <v>1000</v>
      </c>
      <c r="K13" s="196">
        <f t="shared" si="2"/>
        <v>3000</v>
      </c>
      <c r="L13" s="196">
        <f t="shared" si="2"/>
        <v>6000</v>
      </c>
      <c r="M13" s="196">
        <f t="shared" si="2"/>
        <v>0</v>
      </c>
      <c r="N13" s="196"/>
      <c r="O13" s="196"/>
      <c r="P13" s="196"/>
      <c r="Q13" s="196">
        <f>+SUM(E13:P13)</f>
        <v>16500</v>
      </c>
      <c r="R13" s="11"/>
      <c r="S13" s="11"/>
      <c r="T13" s="11"/>
      <c r="U13" s="11"/>
      <c r="V13" s="11"/>
      <c r="W13" s="11"/>
      <c r="X13" s="11"/>
      <c r="Y13" s="11"/>
      <c r="Z13" s="11"/>
    </row>
    <row r="14" ht="14.25" customHeight="1">
      <c r="E14" s="188"/>
      <c r="F14" s="188"/>
      <c r="G14" s="188"/>
      <c r="H14" s="188"/>
      <c r="I14" s="188"/>
      <c r="J14" s="188"/>
      <c r="K14" s="188"/>
      <c r="L14" s="188"/>
      <c r="M14" s="188"/>
      <c r="N14" s="188"/>
      <c r="O14" s="188"/>
      <c r="P14" s="188"/>
      <c r="Q14" s="196"/>
    </row>
    <row r="15" ht="14.25" customHeight="1">
      <c r="A15" s="13" t="s">
        <v>394</v>
      </c>
      <c r="E15" s="188"/>
      <c r="F15" s="188"/>
      <c r="G15" s="188"/>
      <c r="H15" s="188"/>
      <c r="I15" s="188"/>
      <c r="J15" s="188"/>
      <c r="K15" s="188"/>
      <c r="L15" s="188"/>
      <c r="M15" s="188">
        <f>+H31/4</f>
        <v>17062.5</v>
      </c>
      <c r="N15" s="188">
        <f t="shared" ref="N15:P15" si="3">+M15</f>
        <v>17062.5</v>
      </c>
      <c r="O15" s="188">
        <f t="shared" si="3"/>
        <v>17062.5</v>
      </c>
      <c r="P15" s="188">
        <f t="shared" si="3"/>
        <v>17062.5</v>
      </c>
      <c r="Q15" s="196">
        <f>+SUM(E15:P15)</f>
        <v>68250</v>
      </c>
    </row>
    <row r="16" ht="14.25" customHeight="1">
      <c r="E16" s="188"/>
      <c r="F16" s="188"/>
      <c r="G16" s="188"/>
      <c r="H16" s="188"/>
      <c r="I16" s="188"/>
      <c r="J16" s="188"/>
      <c r="K16" s="188"/>
      <c r="L16" s="188"/>
      <c r="M16" s="188"/>
      <c r="N16" s="188"/>
      <c r="O16" s="188"/>
      <c r="P16" s="188"/>
      <c r="Q16" s="196"/>
    </row>
    <row r="17" ht="14.25" customHeight="1">
      <c r="A17" s="13" t="s">
        <v>395</v>
      </c>
      <c r="E17" s="188"/>
      <c r="F17" s="188"/>
      <c r="G17" s="188"/>
      <c r="H17" s="188">
        <f t="shared" ref="H17:P17" si="4">300/5*50</f>
        <v>3000</v>
      </c>
      <c r="I17" s="188">
        <f t="shared" si="4"/>
        <v>3000</v>
      </c>
      <c r="J17" s="188">
        <f t="shared" si="4"/>
        <v>3000</v>
      </c>
      <c r="K17" s="188">
        <f t="shared" si="4"/>
        <v>3000</v>
      </c>
      <c r="L17" s="188">
        <f t="shared" si="4"/>
        <v>3000</v>
      </c>
      <c r="M17" s="188">
        <f t="shared" si="4"/>
        <v>3000</v>
      </c>
      <c r="N17" s="188">
        <f t="shared" si="4"/>
        <v>3000</v>
      </c>
      <c r="O17" s="188">
        <f t="shared" si="4"/>
        <v>3000</v>
      </c>
      <c r="P17" s="188">
        <f t="shared" si="4"/>
        <v>3000</v>
      </c>
      <c r="Q17" s="196">
        <f>+SUM(E17:P17)</f>
        <v>27000</v>
      </c>
    </row>
    <row r="18" ht="14.25" customHeight="1">
      <c r="E18" s="188"/>
      <c r="F18" s="188"/>
      <c r="G18" s="188"/>
      <c r="H18" s="188"/>
      <c r="I18" s="188"/>
      <c r="J18" s="188"/>
      <c r="K18" s="188"/>
      <c r="L18" s="188"/>
      <c r="M18" s="188"/>
      <c r="N18" s="188"/>
      <c r="O18" s="188"/>
      <c r="P18" s="188"/>
      <c r="Q18" s="196"/>
    </row>
    <row r="19" ht="14.25" customHeight="1">
      <c r="A19" s="11" t="s">
        <v>109</v>
      </c>
      <c r="B19" s="11"/>
      <c r="C19" s="11"/>
      <c r="D19" s="11"/>
      <c r="E19" s="196">
        <f t="shared" ref="E19:P19" si="5">+SUM(E13:E17)</f>
        <v>0</v>
      </c>
      <c r="F19" s="196">
        <f t="shared" si="5"/>
        <v>0</v>
      </c>
      <c r="G19" s="196">
        <f t="shared" si="5"/>
        <v>2500</v>
      </c>
      <c r="H19" s="196">
        <f t="shared" si="5"/>
        <v>4000</v>
      </c>
      <c r="I19" s="196">
        <f t="shared" si="5"/>
        <v>6000</v>
      </c>
      <c r="J19" s="196">
        <f t="shared" si="5"/>
        <v>4000</v>
      </c>
      <c r="K19" s="196">
        <f t="shared" si="5"/>
        <v>6000</v>
      </c>
      <c r="L19" s="196">
        <f t="shared" si="5"/>
        <v>9000</v>
      </c>
      <c r="M19" s="196">
        <f t="shared" si="5"/>
        <v>20062.5</v>
      </c>
      <c r="N19" s="196">
        <f t="shared" si="5"/>
        <v>20062.5</v>
      </c>
      <c r="O19" s="196">
        <f t="shared" si="5"/>
        <v>20062.5</v>
      </c>
      <c r="P19" s="196">
        <f t="shared" si="5"/>
        <v>20062.5</v>
      </c>
      <c r="Q19" s="196">
        <f>+SUM(E19:P19)</f>
        <v>111750</v>
      </c>
      <c r="R19" s="11"/>
      <c r="S19" s="11"/>
      <c r="T19" s="11"/>
      <c r="U19" s="11"/>
      <c r="V19" s="11"/>
      <c r="W19" s="11"/>
      <c r="X19" s="11"/>
      <c r="Y19" s="11"/>
      <c r="Z19" s="11"/>
    </row>
    <row r="20" ht="14.25" customHeight="1">
      <c r="Q20" s="11"/>
    </row>
    <row r="21" ht="14.25" customHeight="1">
      <c r="A21" s="13" t="s">
        <v>394</v>
      </c>
      <c r="F21" s="13" t="s">
        <v>396</v>
      </c>
      <c r="G21" s="13" t="s">
        <v>397</v>
      </c>
      <c r="H21" s="13" t="s">
        <v>398</v>
      </c>
      <c r="Q21" s="11"/>
    </row>
    <row r="22" ht="14.25" customHeight="1">
      <c r="B22" s="13" t="s">
        <v>386</v>
      </c>
      <c r="F22" s="20">
        <v>0.35</v>
      </c>
      <c r="G22" s="201">
        <v>25000.0</v>
      </c>
      <c r="H22" s="188">
        <f t="shared" ref="H22:H30" si="6">+F22*G22</f>
        <v>8750</v>
      </c>
      <c r="Q22" s="11"/>
    </row>
    <row r="23" ht="14.25" customHeight="1">
      <c r="B23" s="13" t="s">
        <v>387</v>
      </c>
      <c r="F23" s="20">
        <v>0.35</v>
      </c>
      <c r="G23" s="203">
        <v>10000.0</v>
      </c>
      <c r="H23" s="188">
        <f t="shared" si="6"/>
        <v>3500</v>
      </c>
      <c r="Q23" s="11"/>
    </row>
    <row r="24" ht="14.25" customHeight="1">
      <c r="B24" s="13" t="s">
        <v>399</v>
      </c>
      <c r="F24" s="20">
        <v>0.35</v>
      </c>
      <c r="G24" s="203">
        <v>25000.0</v>
      </c>
      <c r="H24" s="188">
        <f t="shared" si="6"/>
        <v>8750</v>
      </c>
      <c r="Q24" s="11"/>
    </row>
    <row r="25" ht="14.25" customHeight="1">
      <c r="B25" s="13" t="s">
        <v>400</v>
      </c>
      <c r="F25" s="20">
        <v>0.35</v>
      </c>
      <c r="G25" s="203">
        <v>5000.0</v>
      </c>
      <c r="H25" s="188">
        <f t="shared" si="6"/>
        <v>1750</v>
      </c>
      <c r="Q25" s="11"/>
    </row>
    <row r="26" ht="14.25" customHeight="1">
      <c r="B26" s="13" t="s">
        <v>401</v>
      </c>
      <c r="F26" s="20">
        <v>0.35</v>
      </c>
      <c r="G26" s="203">
        <v>25000.0</v>
      </c>
      <c r="H26" s="188">
        <f t="shared" si="6"/>
        <v>8750</v>
      </c>
      <c r="Q26" s="11"/>
    </row>
    <row r="27" ht="14.25" customHeight="1">
      <c r="B27" s="13" t="s">
        <v>402</v>
      </c>
      <c r="F27" s="20">
        <v>0.35</v>
      </c>
      <c r="G27" s="203">
        <v>10000.0</v>
      </c>
      <c r="H27" s="188">
        <f t="shared" si="6"/>
        <v>3500</v>
      </c>
      <c r="Q27" s="11"/>
    </row>
    <row r="28" ht="14.25" customHeight="1">
      <c r="B28" s="13" t="s">
        <v>403</v>
      </c>
      <c r="F28" s="20">
        <v>0.35</v>
      </c>
      <c r="G28" s="203">
        <v>10000.0</v>
      </c>
      <c r="H28" s="188">
        <f t="shared" si="6"/>
        <v>3500</v>
      </c>
      <c r="Q28" s="11"/>
    </row>
    <row r="29" ht="14.25" customHeight="1">
      <c r="B29" s="13" t="s">
        <v>404</v>
      </c>
      <c r="F29" s="20">
        <v>0.35</v>
      </c>
      <c r="G29" s="203">
        <v>25000.0</v>
      </c>
      <c r="H29" s="188">
        <f t="shared" si="6"/>
        <v>8750</v>
      </c>
      <c r="Q29" s="11"/>
    </row>
    <row r="30" ht="14.25" customHeight="1">
      <c r="B30" s="13" t="s">
        <v>93</v>
      </c>
      <c r="F30" s="20">
        <v>0.35</v>
      </c>
      <c r="G30" s="204">
        <v>60000.0</v>
      </c>
      <c r="H30" s="198">
        <f t="shared" si="6"/>
        <v>21000</v>
      </c>
      <c r="Q30" s="11"/>
    </row>
    <row r="31" ht="14.25" customHeight="1">
      <c r="A31" s="11" t="s">
        <v>405</v>
      </c>
      <c r="B31" s="11"/>
      <c r="C31" s="11"/>
      <c r="D31" s="11"/>
      <c r="E31" s="11"/>
      <c r="G31" s="196">
        <f t="shared" ref="G31:H31" si="7">SUM(G22:G30)</f>
        <v>195000</v>
      </c>
      <c r="H31" s="196">
        <f t="shared" si="7"/>
        <v>68250</v>
      </c>
      <c r="Q31" s="11"/>
    </row>
    <row r="32" ht="14.25" customHeight="1">
      <c r="Q32" s="11"/>
    </row>
    <row r="33" ht="14.25" customHeight="1">
      <c r="Q33" s="11"/>
    </row>
    <row r="34" ht="14.25" customHeight="1">
      <c r="Q34" s="11"/>
    </row>
    <row r="35" ht="14.25" customHeight="1">
      <c r="Q35" s="11"/>
    </row>
    <row r="36" ht="14.25" customHeight="1">
      <c r="Q36" s="11"/>
    </row>
    <row r="37" ht="14.25" customHeight="1">
      <c r="Q37" s="11"/>
    </row>
    <row r="38" ht="14.25" customHeight="1">
      <c r="Q38" s="11"/>
    </row>
    <row r="39" ht="14.25" customHeight="1">
      <c r="Q39" s="11"/>
    </row>
    <row r="40" ht="14.25" customHeight="1">
      <c r="Q40" s="11"/>
    </row>
    <row r="41" ht="14.25" customHeight="1">
      <c r="Q41" s="11"/>
    </row>
    <row r="42" ht="14.25" customHeight="1">
      <c r="Q42" s="11"/>
    </row>
    <row r="43" ht="14.25" customHeight="1">
      <c r="Q43" s="11"/>
    </row>
    <row r="44" ht="14.25" customHeight="1">
      <c r="Q44" s="11"/>
    </row>
    <row r="45" ht="14.25" customHeight="1">
      <c r="Q45" s="11"/>
    </row>
    <row r="46" ht="14.25" customHeight="1">
      <c r="Q46" s="11"/>
    </row>
    <row r="47" ht="14.25" customHeight="1">
      <c r="Q47" s="11"/>
    </row>
    <row r="48" ht="14.25" customHeight="1">
      <c r="Q48" s="11"/>
    </row>
    <row r="49" ht="14.25" customHeight="1">
      <c r="Q49" s="11"/>
    </row>
    <row r="50" ht="14.25" customHeight="1">
      <c r="Q50" s="11"/>
    </row>
    <row r="51" ht="14.25" customHeight="1">
      <c r="Q51" s="11"/>
    </row>
    <row r="52" ht="14.25" customHeight="1">
      <c r="Q52" s="11"/>
    </row>
    <row r="53" ht="14.25" customHeight="1">
      <c r="Q53" s="11"/>
    </row>
    <row r="54" ht="14.25" customHeight="1">
      <c r="Q54" s="11"/>
    </row>
    <row r="55" ht="14.25" customHeight="1">
      <c r="Q55" s="11"/>
    </row>
    <row r="56" ht="14.25" customHeight="1">
      <c r="Q56" s="11"/>
    </row>
    <row r="57" ht="14.25" customHeight="1">
      <c r="Q57" s="11"/>
    </row>
    <row r="58" ht="14.25" customHeight="1">
      <c r="Q58" s="11"/>
    </row>
    <row r="59" ht="14.25" customHeight="1">
      <c r="Q59" s="11"/>
    </row>
    <row r="60" ht="14.25" customHeight="1">
      <c r="Q60" s="11"/>
    </row>
    <row r="61" ht="14.25" customHeight="1">
      <c r="Q61" s="11"/>
    </row>
    <row r="62" ht="14.25" customHeight="1">
      <c r="Q62" s="11"/>
    </row>
    <row r="63" ht="14.25" customHeight="1">
      <c r="Q63" s="11"/>
    </row>
    <row r="64" ht="14.25" customHeight="1">
      <c r="Q64" s="11"/>
    </row>
    <row r="65" ht="14.25" customHeight="1">
      <c r="Q65" s="11"/>
    </row>
    <row r="66" ht="14.25" customHeight="1">
      <c r="Q66" s="11"/>
    </row>
    <row r="67" ht="14.25" customHeight="1">
      <c r="Q67" s="11"/>
    </row>
    <row r="68" ht="14.25" customHeight="1">
      <c r="Q68" s="11"/>
    </row>
    <row r="69" ht="14.25" customHeight="1">
      <c r="Q69" s="11"/>
    </row>
    <row r="70" ht="14.25" customHeight="1">
      <c r="Q70" s="11"/>
    </row>
    <row r="71" ht="14.25" customHeight="1">
      <c r="Q71" s="11"/>
    </row>
    <row r="72" ht="14.25" customHeight="1">
      <c r="Q72" s="11"/>
    </row>
    <row r="73" ht="14.25" customHeight="1">
      <c r="Q73" s="11"/>
    </row>
    <row r="74" ht="14.25" customHeight="1">
      <c r="Q74" s="11"/>
    </row>
    <row r="75" ht="14.25" customHeight="1">
      <c r="Q75" s="11"/>
    </row>
    <row r="76" ht="14.25" customHeight="1">
      <c r="Q76" s="11"/>
    </row>
    <row r="77" ht="14.25" customHeight="1">
      <c r="Q77" s="11"/>
    </row>
    <row r="78" ht="14.25" customHeight="1">
      <c r="Q78" s="11"/>
    </row>
    <row r="79" ht="14.25" customHeight="1">
      <c r="Q79" s="11"/>
    </row>
    <row r="80" ht="14.25" customHeight="1">
      <c r="Q80" s="11"/>
    </row>
    <row r="81" ht="14.25" customHeight="1">
      <c r="Q81" s="11"/>
    </row>
    <row r="82" ht="14.25" customHeight="1">
      <c r="Q82" s="11"/>
    </row>
    <row r="83" ht="14.25" customHeight="1">
      <c r="Q83" s="11"/>
    </row>
    <row r="84" ht="14.25" customHeight="1">
      <c r="Q84" s="11"/>
    </row>
    <row r="85" ht="14.25" customHeight="1">
      <c r="Q85" s="11"/>
    </row>
    <row r="86" ht="14.25" customHeight="1">
      <c r="Q86" s="11"/>
    </row>
    <row r="87" ht="14.25" customHeight="1">
      <c r="Q87" s="11"/>
    </row>
    <row r="88" ht="14.25" customHeight="1">
      <c r="Q88" s="11"/>
    </row>
    <row r="89" ht="14.25" customHeight="1">
      <c r="Q89" s="11"/>
    </row>
    <row r="90" ht="14.25" customHeight="1">
      <c r="Q90" s="11"/>
    </row>
    <row r="91" ht="14.25" customHeight="1">
      <c r="Q91" s="11"/>
    </row>
    <row r="92" ht="14.25" customHeight="1">
      <c r="Q92" s="11"/>
    </row>
    <row r="93" ht="14.25" customHeight="1">
      <c r="Q93" s="11"/>
    </row>
    <row r="94" ht="14.25" customHeight="1">
      <c r="Q94" s="11"/>
    </row>
    <row r="95" ht="14.25" customHeight="1">
      <c r="Q95" s="11"/>
    </row>
    <row r="96" ht="14.25" customHeight="1">
      <c r="Q96" s="11"/>
    </row>
    <row r="97" ht="14.25" customHeight="1">
      <c r="Q97" s="11"/>
    </row>
    <row r="98" ht="14.25" customHeight="1">
      <c r="Q98" s="11"/>
    </row>
    <row r="99" ht="14.25" customHeight="1">
      <c r="Q99" s="11"/>
    </row>
    <row r="100" ht="14.25" customHeight="1">
      <c r="Q100" s="11"/>
    </row>
    <row r="101" ht="14.25" customHeight="1">
      <c r="Q101" s="11"/>
    </row>
    <row r="102" ht="14.25" customHeight="1">
      <c r="Q102" s="11"/>
    </row>
    <row r="103" ht="14.25" customHeight="1">
      <c r="Q103" s="11"/>
    </row>
    <row r="104" ht="14.25" customHeight="1">
      <c r="Q104" s="11"/>
    </row>
    <row r="105" ht="14.25" customHeight="1">
      <c r="Q105" s="11"/>
    </row>
    <row r="106" ht="14.25" customHeight="1">
      <c r="Q106" s="11"/>
    </row>
    <row r="107" ht="14.25" customHeight="1">
      <c r="Q107" s="11"/>
    </row>
    <row r="108" ht="14.25" customHeight="1">
      <c r="Q108" s="11"/>
    </row>
    <row r="109" ht="14.25" customHeight="1">
      <c r="Q109" s="11"/>
    </row>
    <row r="110" ht="14.25" customHeight="1">
      <c r="Q110" s="11"/>
    </row>
    <row r="111" ht="14.25" customHeight="1">
      <c r="Q111" s="11"/>
    </row>
    <row r="112" ht="14.25" customHeight="1">
      <c r="Q112" s="11"/>
    </row>
    <row r="113" ht="14.25" customHeight="1">
      <c r="Q113" s="11"/>
    </row>
    <row r="114" ht="14.25" customHeight="1">
      <c r="Q114" s="11"/>
    </row>
    <row r="115" ht="14.25" customHeight="1">
      <c r="Q115" s="11"/>
    </row>
    <row r="116" ht="14.25" customHeight="1">
      <c r="Q116" s="11"/>
    </row>
    <row r="117" ht="14.25" customHeight="1">
      <c r="Q117" s="11"/>
    </row>
    <row r="118" ht="14.25" customHeight="1">
      <c r="Q118" s="11"/>
    </row>
    <row r="119" ht="14.25" customHeight="1">
      <c r="Q119" s="11"/>
    </row>
    <row r="120" ht="14.25" customHeight="1">
      <c r="Q120" s="11"/>
    </row>
    <row r="121" ht="14.25" customHeight="1">
      <c r="Q121" s="11"/>
    </row>
    <row r="122" ht="14.25" customHeight="1">
      <c r="Q122" s="11"/>
    </row>
    <row r="123" ht="14.25" customHeight="1">
      <c r="Q123" s="11"/>
    </row>
    <row r="124" ht="14.25" customHeight="1">
      <c r="Q124" s="11"/>
    </row>
    <row r="125" ht="14.25" customHeight="1">
      <c r="Q125" s="11"/>
    </row>
    <row r="126" ht="14.25" customHeight="1">
      <c r="Q126" s="11"/>
    </row>
    <row r="127" ht="14.25" customHeight="1">
      <c r="Q127" s="11"/>
    </row>
    <row r="128" ht="14.25" customHeight="1">
      <c r="Q128" s="11"/>
    </row>
    <row r="129" ht="14.25" customHeight="1">
      <c r="Q129" s="11"/>
    </row>
    <row r="130" ht="14.25" customHeight="1">
      <c r="Q130" s="11"/>
    </row>
    <row r="131" ht="14.25" customHeight="1">
      <c r="Q131" s="11"/>
    </row>
    <row r="132" ht="14.25" customHeight="1">
      <c r="Q132" s="11"/>
    </row>
    <row r="133" ht="14.25" customHeight="1">
      <c r="Q133" s="11"/>
    </row>
    <row r="134" ht="14.25" customHeight="1">
      <c r="Q134" s="11"/>
    </row>
    <row r="135" ht="14.25" customHeight="1">
      <c r="Q135" s="11"/>
    </row>
    <row r="136" ht="14.25" customHeight="1">
      <c r="Q136" s="11"/>
    </row>
    <row r="137" ht="14.25" customHeight="1">
      <c r="Q137" s="11"/>
    </row>
    <row r="138" ht="14.25" customHeight="1">
      <c r="Q138" s="11"/>
    </row>
    <row r="139" ht="14.25" customHeight="1">
      <c r="Q139" s="11"/>
    </row>
    <row r="140" ht="14.25" customHeight="1">
      <c r="Q140" s="11"/>
    </row>
    <row r="141" ht="14.25" customHeight="1">
      <c r="Q141" s="11"/>
    </row>
    <row r="142" ht="14.25" customHeight="1">
      <c r="Q142" s="11"/>
    </row>
    <row r="143" ht="14.25" customHeight="1">
      <c r="Q143" s="11"/>
    </row>
    <row r="144" ht="14.25" customHeight="1">
      <c r="Q144" s="11"/>
    </row>
    <row r="145" ht="14.25" customHeight="1">
      <c r="Q145" s="11"/>
    </row>
    <row r="146" ht="14.25" customHeight="1">
      <c r="Q146" s="11"/>
    </row>
    <row r="147" ht="14.25" customHeight="1">
      <c r="Q147" s="11"/>
    </row>
    <row r="148" ht="14.25" customHeight="1">
      <c r="Q148" s="11"/>
    </row>
    <row r="149" ht="14.25" customHeight="1">
      <c r="Q149" s="11"/>
    </row>
    <row r="150" ht="14.25" customHeight="1">
      <c r="Q150" s="11"/>
    </row>
    <row r="151" ht="14.25" customHeight="1">
      <c r="Q151" s="11"/>
    </row>
    <row r="152" ht="14.25" customHeight="1">
      <c r="Q152" s="11"/>
    </row>
    <row r="153" ht="14.25" customHeight="1">
      <c r="Q153" s="11"/>
    </row>
    <row r="154" ht="14.25" customHeight="1">
      <c r="Q154" s="11"/>
    </row>
    <row r="155" ht="14.25" customHeight="1">
      <c r="Q155" s="11"/>
    </row>
    <row r="156" ht="14.25" customHeight="1">
      <c r="Q156" s="11"/>
    </row>
    <row r="157" ht="14.25" customHeight="1">
      <c r="Q157" s="11"/>
    </row>
    <row r="158" ht="14.25" customHeight="1">
      <c r="Q158" s="11"/>
    </row>
    <row r="159" ht="14.25" customHeight="1">
      <c r="Q159" s="11"/>
    </row>
    <row r="160" ht="14.25" customHeight="1">
      <c r="Q160" s="11"/>
    </row>
    <row r="161" ht="14.25" customHeight="1">
      <c r="Q161" s="11"/>
    </row>
    <row r="162" ht="14.25" customHeight="1">
      <c r="Q162" s="11"/>
    </row>
    <row r="163" ht="14.25" customHeight="1">
      <c r="Q163" s="11"/>
    </row>
    <row r="164" ht="14.25" customHeight="1">
      <c r="Q164" s="11"/>
    </row>
    <row r="165" ht="14.25" customHeight="1">
      <c r="Q165" s="11"/>
    </row>
    <row r="166" ht="14.25" customHeight="1">
      <c r="Q166" s="11"/>
    </row>
    <row r="167" ht="14.25" customHeight="1">
      <c r="Q167" s="11"/>
    </row>
    <row r="168" ht="14.25" customHeight="1">
      <c r="Q168" s="11"/>
    </row>
    <row r="169" ht="14.25" customHeight="1">
      <c r="Q169" s="11"/>
    </row>
    <row r="170" ht="14.25" customHeight="1">
      <c r="Q170" s="11"/>
    </row>
    <row r="171" ht="14.25" customHeight="1">
      <c r="Q171" s="11"/>
    </row>
    <row r="172" ht="14.25" customHeight="1">
      <c r="Q172" s="11"/>
    </row>
    <row r="173" ht="14.25" customHeight="1">
      <c r="Q173" s="11"/>
    </row>
    <row r="174" ht="14.25" customHeight="1">
      <c r="Q174" s="11"/>
    </row>
    <row r="175" ht="14.25" customHeight="1">
      <c r="Q175" s="11"/>
    </row>
    <row r="176" ht="14.25" customHeight="1">
      <c r="Q176" s="11"/>
    </row>
    <row r="177" ht="14.25" customHeight="1">
      <c r="Q177" s="11"/>
    </row>
    <row r="178" ht="14.25" customHeight="1">
      <c r="Q178" s="11"/>
    </row>
    <row r="179" ht="14.25" customHeight="1">
      <c r="Q179" s="11"/>
    </row>
    <row r="180" ht="14.25" customHeight="1">
      <c r="Q180" s="11"/>
    </row>
    <row r="181" ht="14.25" customHeight="1">
      <c r="Q181" s="11"/>
    </row>
    <row r="182" ht="14.25" customHeight="1">
      <c r="Q182" s="11"/>
    </row>
    <row r="183" ht="14.25" customHeight="1">
      <c r="Q183" s="11"/>
    </row>
    <row r="184" ht="14.25" customHeight="1">
      <c r="Q184" s="11"/>
    </row>
    <row r="185" ht="14.25" customHeight="1">
      <c r="Q185" s="11"/>
    </row>
    <row r="186" ht="14.25" customHeight="1">
      <c r="Q186" s="11"/>
    </row>
    <row r="187" ht="14.25" customHeight="1">
      <c r="Q187" s="11"/>
    </row>
    <row r="188" ht="14.25" customHeight="1">
      <c r="Q188" s="11"/>
    </row>
    <row r="189" ht="14.25" customHeight="1">
      <c r="Q189" s="11"/>
    </row>
    <row r="190" ht="14.25" customHeight="1">
      <c r="Q190" s="11"/>
    </row>
    <row r="191" ht="14.25" customHeight="1">
      <c r="Q191" s="11"/>
    </row>
    <row r="192" ht="14.25" customHeight="1">
      <c r="Q192" s="11"/>
    </row>
    <row r="193" ht="14.25" customHeight="1">
      <c r="Q193" s="11"/>
    </row>
    <row r="194" ht="14.25" customHeight="1">
      <c r="Q194" s="11"/>
    </row>
    <row r="195" ht="14.25" customHeight="1">
      <c r="Q195" s="11"/>
    </row>
    <row r="196" ht="14.25" customHeight="1">
      <c r="Q196" s="11"/>
    </row>
    <row r="197" ht="14.25" customHeight="1">
      <c r="Q197" s="11"/>
    </row>
    <row r="198" ht="14.25" customHeight="1">
      <c r="Q198" s="11"/>
    </row>
    <row r="199" ht="14.25" customHeight="1">
      <c r="Q199" s="11"/>
    </row>
    <row r="200" ht="14.25" customHeight="1">
      <c r="Q200" s="11"/>
    </row>
    <row r="201" ht="14.25" customHeight="1">
      <c r="Q201" s="11"/>
    </row>
    <row r="202" ht="14.25" customHeight="1">
      <c r="Q202" s="11"/>
    </row>
    <row r="203" ht="14.25" customHeight="1">
      <c r="Q203" s="11"/>
    </row>
    <row r="204" ht="14.25" customHeight="1">
      <c r="Q204" s="11"/>
    </row>
    <row r="205" ht="14.25" customHeight="1">
      <c r="Q205" s="11"/>
    </row>
    <row r="206" ht="14.25" customHeight="1">
      <c r="Q206" s="11"/>
    </row>
    <row r="207" ht="14.25" customHeight="1">
      <c r="Q207" s="11"/>
    </row>
    <row r="208" ht="14.25" customHeight="1">
      <c r="Q208" s="11"/>
    </row>
    <row r="209" ht="14.25" customHeight="1">
      <c r="Q209" s="11"/>
    </row>
    <row r="210" ht="14.25" customHeight="1">
      <c r="Q210" s="11"/>
    </row>
    <row r="211" ht="14.25" customHeight="1">
      <c r="Q211" s="11"/>
    </row>
    <row r="212" ht="14.25" customHeight="1">
      <c r="Q212" s="11"/>
    </row>
    <row r="213" ht="14.25" customHeight="1">
      <c r="Q213" s="11"/>
    </row>
    <row r="214" ht="14.25" customHeight="1">
      <c r="Q214" s="11"/>
    </row>
    <row r="215" ht="14.25" customHeight="1">
      <c r="Q215" s="11"/>
    </row>
    <row r="216" ht="14.25" customHeight="1">
      <c r="Q216" s="11"/>
    </row>
    <row r="217" ht="14.25" customHeight="1">
      <c r="Q217" s="11"/>
    </row>
    <row r="218" ht="14.25" customHeight="1">
      <c r="Q218" s="11"/>
    </row>
    <row r="219" ht="14.25" customHeight="1">
      <c r="Q219" s="11"/>
    </row>
    <row r="220" ht="14.25" customHeight="1">
      <c r="Q220" s="11"/>
    </row>
    <row r="221" ht="14.25" customHeight="1">
      <c r="Q221" s="11"/>
    </row>
    <row r="222" ht="14.25" customHeight="1">
      <c r="Q222" s="11"/>
    </row>
    <row r="223" ht="14.25" customHeight="1">
      <c r="Q223" s="11"/>
    </row>
    <row r="224" ht="14.25" customHeight="1">
      <c r="Q224" s="11"/>
    </row>
    <row r="225" ht="14.25" customHeight="1">
      <c r="Q225" s="11"/>
    </row>
    <row r="226" ht="14.25" customHeight="1">
      <c r="Q226" s="11"/>
    </row>
    <row r="227" ht="14.25" customHeight="1">
      <c r="Q227" s="11"/>
    </row>
    <row r="228" ht="14.25" customHeight="1">
      <c r="Q228" s="11"/>
    </row>
    <row r="229" ht="14.25" customHeight="1">
      <c r="Q229" s="11"/>
    </row>
    <row r="230" ht="14.25" customHeight="1">
      <c r="Q230" s="11"/>
    </row>
    <row r="231" ht="14.25" customHeight="1">
      <c r="Q231" s="11"/>
    </row>
    <row r="232" ht="14.25" customHeight="1">
      <c r="Q232" s="11"/>
    </row>
    <row r="233" ht="14.25" customHeight="1">
      <c r="Q233" s="11"/>
    </row>
    <row r="234" ht="14.25" customHeight="1">
      <c r="Q234" s="11"/>
    </row>
    <row r="235" ht="14.25" customHeight="1">
      <c r="Q235" s="11"/>
    </row>
    <row r="236" ht="14.25" customHeight="1">
      <c r="Q236" s="11"/>
    </row>
    <row r="237" ht="14.25" customHeight="1">
      <c r="Q237" s="11"/>
    </row>
    <row r="238" ht="14.25" customHeight="1">
      <c r="Q238" s="11"/>
    </row>
    <row r="239" ht="14.25" customHeight="1">
      <c r="Q239" s="11"/>
    </row>
    <row r="240" ht="14.25" customHeight="1">
      <c r="Q240" s="11"/>
    </row>
    <row r="241" ht="14.25" customHeight="1">
      <c r="Q241" s="11"/>
    </row>
    <row r="242" ht="14.25" customHeight="1">
      <c r="Q242" s="11"/>
    </row>
    <row r="243" ht="14.25" customHeight="1">
      <c r="Q243" s="11"/>
    </row>
    <row r="244" ht="14.25" customHeight="1">
      <c r="Q244" s="11"/>
    </row>
    <row r="245" ht="14.25" customHeight="1">
      <c r="Q245" s="11"/>
    </row>
    <row r="246" ht="14.25" customHeight="1">
      <c r="Q246" s="11"/>
    </row>
    <row r="247" ht="14.25" customHeight="1">
      <c r="Q247" s="11"/>
    </row>
    <row r="248" ht="14.25" customHeight="1">
      <c r="Q248" s="11"/>
    </row>
    <row r="249" ht="14.25" customHeight="1">
      <c r="Q249" s="11"/>
    </row>
    <row r="250" ht="14.25" customHeight="1">
      <c r="Q250" s="11"/>
    </row>
    <row r="251" ht="14.25" customHeight="1">
      <c r="Q251" s="11"/>
    </row>
    <row r="252" ht="14.25" customHeight="1">
      <c r="Q252" s="11"/>
    </row>
    <row r="253" ht="14.25" customHeight="1">
      <c r="Q253" s="11"/>
    </row>
    <row r="254" ht="14.25" customHeight="1">
      <c r="Q254" s="11"/>
    </row>
    <row r="255" ht="14.25" customHeight="1">
      <c r="Q255" s="11"/>
    </row>
    <row r="256" ht="14.25" customHeight="1">
      <c r="Q256" s="11"/>
    </row>
    <row r="257" ht="14.25" customHeight="1">
      <c r="Q257" s="11"/>
    </row>
    <row r="258" ht="14.25" customHeight="1">
      <c r="Q258" s="11"/>
    </row>
    <row r="259" ht="14.25" customHeight="1">
      <c r="Q259" s="11"/>
    </row>
    <row r="260" ht="14.25" customHeight="1">
      <c r="Q260" s="11"/>
    </row>
    <row r="261" ht="14.25" customHeight="1">
      <c r="Q261" s="11"/>
    </row>
    <row r="262" ht="14.25" customHeight="1">
      <c r="Q262" s="11"/>
    </row>
    <row r="263" ht="14.25" customHeight="1">
      <c r="Q263" s="11"/>
    </row>
    <row r="264" ht="14.25" customHeight="1">
      <c r="Q264" s="11"/>
    </row>
    <row r="265" ht="14.25" customHeight="1">
      <c r="Q265" s="11"/>
    </row>
    <row r="266" ht="14.25" customHeight="1">
      <c r="Q266" s="11"/>
    </row>
    <row r="267" ht="14.25" customHeight="1">
      <c r="Q267" s="11"/>
    </row>
    <row r="268" ht="14.25" customHeight="1">
      <c r="Q268" s="11"/>
    </row>
    <row r="269" ht="14.25" customHeight="1">
      <c r="Q269" s="11"/>
    </row>
    <row r="270" ht="14.25" customHeight="1">
      <c r="Q270" s="11"/>
    </row>
    <row r="271" ht="14.25" customHeight="1">
      <c r="Q271" s="11"/>
    </row>
    <row r="272" ht="14.25" customHeight="1">
      <c r="Q272" s="11"/>
    </row>
    <row r="273" ht="14.25" customHeight="1">
      <c r="Q273" s="11"/>
    </row>
    <row r="274" ht="14.25" customHeight="1">
      <c r="Q274" s="11"/>
    </row>
    <row r="275" ht="14.25" customHeight="1">
      <c r="Q275" s="11"/>
    </row>
    <row r="276" ht="14.25" customHeight="1">
      <c r="Q276" s="11"/>
    </row>
    <row r="277" ht="14.25" customHeight="1">
      <c r="Q277" s="11"/>
    </row>
    <row r="278" ht="14.25" customHeight="1">
      <c r="Q278" s="11"/>
    </row>
    <row r="279" ht="14.25" customHeight="1">
      <c r="Q279" s="11"/>
    </row>
    <row r="280" ht="14.25" customHeight="1">
      <c r="Q280" s="11"/>
    </row>
    <row r="281" ht="14.25" customHeight="1">
      <c r="Q281" s="11"/>
    </row>
    <row r="282" ht="14.25" customHeight="1">
      <c r="Q282" s="11"/>
    </row>
    <row r="283" ht="14.25" customHeight="1">
      <c r="Q283" s="11"/>
    </row>
    <row r="284" ht="14.25" customHeight="1">
      <c r="Q284" s="11"/>
    </row>
    <row r="285" ht="14.25" customHeight="1">
      <c r="Q285" s="11"/>
    </row>
    <row r="286" ht="14.25" customHeight="1">
      <c r="Q286" s="11"/>
    </row>
    <row r="287" ht="14.25" customHeight="1">
      <c r="Q287" s="11"/>
    </row>
    <row r="288" ht="14.25" customHeight="1">
      <c r="Q288" s="11"/>
    </row>
    <row r="289" ht="14.25" customHeight="1">
      <c r="Q289" s="11"/>
    </row>
    <row r="290" ht="14.25" customHeight="1">
      <c r="Q290" s="11"/>
    </row>
    <row r="291" ht="14.25" customHeight="1">
      <c r="Q291" s="11"/>
    </row>
    <row r="292" ht="14.25" customHeight="1">
      <c r="Q292" s="11"/>
    </row>
    <row r="293" ht="14.25" customHeight="1">
      <c r="Q293" s="11"/>
    </row>
    <row r="294" ht="14.25" customHeight="1">
      <c r="Q294" s="11"/>
    </row>
    <row r="295" ht="14.25" customHeight="1">
      <c r="Q295" s="11"/>
    </row>
    <row r="296" ht="14.25" customHeight="1">
      <c r="Q296" s="11"/>
    </row>
    <row r="297" ht="14.25" customHeight="1">
      <c r="Q297" s="11"/>
    </row>
    <row r="298" ht="14.25" customHeight="1">
      <c r="Q298" s="11"/>
    </row>
    <row r="299" ht="14.25" customHeight="1">
      <c r="Q299" s="11"/>
    </row>
    <row r="300" ht="14.25" customHeight="1">
      <c r="Q300" s="11"/>
    </row>
    <row r="301" ht="14.25" customHeight="1">
      <c r="Q301" s="11"/>
    </row>
    <row r="302" ht="14.25" customHeight="1">
      <c r="Q302" s="11"/>
    </row>
    <row r="303" ht="14.25" customHeight="1">
      <c r="Q303" s="11"/>
    </row>
    <row r="304" ht="14.25" customHeight="1">
      <c r="Q304" s="11"/>
    </row>
    <row r="305" ht="14.25" customHeight="1">
      <c r="Q305" s="11"/>
    </row>
    <row r="306" ht="14.25" customHeight="1">
      <c r="Q306" s="11"/>
    </row>
    <row r="307" ht="14.25" customHeight="1">
      <c r="Q307" s="11"/>
    </row>
    <row r="308" ht="14.25" customHeight="1">
      <c r="Q308" s="11"/>
    </row>
    <row r="309" ht="14.25" customHeight="1">
      <c r="Q309" s="11"/>
    </row>
    <row r="310" ht="14.25" customHeight="1">
      <c r="Q310" s="11"/>
    </row>
    <row r="311" ht="14.25" customHeight="1">
      <c r="Q311" s="11"/>
    </row>
    <row r="312" ht="14.25" customHeight="1">
      <c r="Q312" s="11"/>
    </row>
    <row r="313" ht="14.25" customHeight="1">
      <c r="Q313" s="11"/>
    </row>
    <row r="314" ht="14.25" customHeight="1">
      <c r="Q314" s="11"/>
    </row>
    <row r="315" ht="14.25" customHeight="1">
      <c r="Q315" s="11"/>
    </row>
    <row r="316" ht="14.25" customHeight="1">
      <c r="Q316" s="11"/>
    </row>
    <row r="317" ht="14.25" customHeight="1">
      <c r="Q317" s="11"/>
    </row>
    <row r="318" ht="14.25" customHeight="1">
      <c r="Q318" s="11"/>
    </row>
    <row r="319" ht="14.25" customHeight="1">
      <c r="Q319" s="11"/>
    </row>
    <row r="320" ht="14.25" customHeight="1">
      <c r="Q320" s="11"/>
    </row>
    <row r="321" ht="14.25" customHeight="1">
      <c r="Q321" s="11"/>
    </row>
    <row r="322" ht="14.25" customHeight="1">
      <c r="Q322" s="11"/>
    </row>
    <row r="323" ht="14.25" customHeight="1">
      <c r="Q323" s="11"/>
    </row>
    <row r="324" ht="14.25" customHeight="1">
      <c r="Q324" s="11"/>
    </row>
    <row r="325" ht="14.25" customHeight="1">
      <c r="Q325" s="11"/>
    </row>
    <row r="326" ht="14.25" customHeight="1">
      <c r="Q326" s="11"/>
    </row>
    <row r="327" ht="14.25" customHeight="1">
      <c r="Q327" s="11"/>
    </row>
    <row r="328" ht="14.25" customHeight="1">
      <c r="Q328" s="11"/>
    </row>
    <row r="329" ht="14.25" customHeight="1">
      <c r="Q329" s="11"/>
    </row>
    <row r="330" ht="14.25" customHeight="1">
      <c r="Q330" s="11"/>
    </row>
    <row r="331" ht="14.25" customHeight="1">
      <c r="Q331" s="11"/>
    </row>
    <row r="332" ht="14.25" customHeight="1">
      <c r="Q332" s="11"/>
    </row>
    <row r="333" ht="14.25" customHeight="1">
      <c r="Q333" s="11"/>
    </row>
    <row r="334" ht="14.25" customHeight="1">
      <c r="Q334" s="11"/>
    </row>
    <row r="335" ht="14.25" customHeight="1">
      <c r="Q335" s="11"/>
    </row>
    <row r="336" ht="14.25" customHeight="1">
      <c r="Q336" s="11"/>
    </row>
    <row r="337" ht="14.25" customHeight="1">
      <c r="Q337" s="11"/>
    </row>
    <row r="338" ht="14.25" customHeight="1">
      <c r="Q338" s="11"/>
    </row>
    <row r="339" ht="14.25" customHeight="1">
      <c r="Q339" s="11"/>
    </row>
    <row r="340" ht="14.25" customHeight="1">
      <c r="Q340" s="11"/>
    </row>
    <row r="341" ht="14.25" customHeight="1">
      <c r="Q341" s="11"/>
    </row>
    <row r="342" ht="14.25" customHeight="1">
      <c r="Q342" s="11"/>
    </row>
    <row r="343" ht="14.25" customHeight="1">
      <c r="Q343" s="11"/>
    </row>
    <row r="344" ht="14.25" customHeight="1">
      <c r="Q344" s="11"/>
    </row>
    <row r="345" ht="14.25" customHeight="1">
      <c r="Q345" s="11"/>
    </row>
    <row r="346" ht="14.25" customHeight="1">
      <c r="Q346" s="11"/>
    </row>
    <row r="347" ht="14.25" customHeight="1">
      <c r="Q347" s="11"/>
    </row>
    <row r="348" ht="14.25" customHeight="1">
      <c r="Q348" s="11"/>
    </row>
    <row r="349" ht="14.25" customHeight="1">
      <c r="Q349" s="11"/>
    </row>
    <row r="350" ht="14.25" customHeight="1">
      <c r="Q350" s="11"/>
    </row>
    <row r="351" ht="14.25" customHeight="1">
      <c r="Q351" s="11"/>
    </row>
    <row r="352" ht="14.25" customHeight="1">
      <c r="Q352" s="11"/>
    </row>
    <row r="353" ht="14.25" customHeight="1">
      <c r="Q353" s="11"/>
    </row>
    <row r="354" ht="14.25" customHeight="1">
      <c r="Q354" s="11"/>
    </row>
    <row r="355" ht="14.25" customHeight="1">
      <c r="Q355" s="11"/>
    </row>
    <row r="356" ht="14.25" customHeight="1">
      <c r="Q356" s="11"/>
    </row>
    <row r="357" ht="14.25" customHeight="1">
      <c r="Q357" s="11"/>
    </row>
    <row r="358" ht="14.25" customHeight="1">
      <c r="Q358" s="11"/>
    </row>
    <row r="359" ht="14.25" customHeight="1">
      <c r="Q359" s="11"/>
    </row>
    <row r="360" ht="14.25" customHeight="1">
      <c r="Q360" s="11"/>
    </row>
    <row r="361" ht="14.25" customHeight="1">
      <c r="Q361" s="11"/>
    </row>
    <row r="362" ht="14.25" customHeight="1">
      <c r="Q362" s="11"/>
    </row>
    <row r="363" ht="14.25" customHeight="1">
      <c r="Q363" s="11"/>
    </row>
    <row r="364" ht="14.25" customHeight="1">
      <c r="Q364" s="11"/>
    </row>
    <row r="365" ht="14.25" customHeight="1">
      <c r="Q365" s="11"/>
    </row>
    <row r="366" ht="14.25" customHeight="1">
      <c r="Q366" s="11"/>
    </row>
    <row r="367" ht="14.25" customHeight="1">
      <c r="Q367" s="11"/>
    </row>
    <row r="368" ht="14.25" customHeight="1">
      <c r="Q368" s="11"/>
    </row>
    <row r="369" ht="14.25" customHeight="1">
      <c r="Q369" s="11"/>
    </row>
    <row r="370" ht="14.25" customHeight="1">
      <c r="Q370" s="11"/>
    </row>
    <row r="371" ht="14.25" customHeight="1">
      <c r="Q371" s="11"/>
    </row>
    <row r="372" ht="14.25" customHeight="1">
      <c r="Q372" s="11"/>
    </row>
    <row r="373" ht="14.25" customHeight="1">
      <c r="Q373" s="11"/>
    </row>
    <row r="374" ht="14.25" customHeight="1">
      <c r="Q374" s="11"/>
    </row>
    <row r="375" ht="14.25" customHeight="1">
      <c r="Q375" s="11"/>
    </row>
    <row r="376" ht="14.25" customHeight="1">
      <c r="Q376" s="11"/>
    </row>
    <row r="377" ht="14.25" customHeight="1">
      <c r="Q377" s="11"/>
    </row>
    <row r="378" ht="14.25" customHeight="1">
      <c r="Q378" s="11"/>
    </row>
    <row r="379" ht="14.25" customHeight="1">
      <c r="Q379" s="11"/>
    </row>
    <row r="380" ht="14.25" customHeight="1">
      <c r="Q380" s="11"/>
    </row>
    <row r="381" ht="14.25" customHeight="1">
      <c r="Q381" s="11"/>
    </row>
    <row r="382" ht="14.25" customHeight="1">
      <c r="Q382" s="11"/>
    </row>
    <row r="383" ht="14.25" customHeight="1">
      <c r="Q383" s="11"/>
    </row>
    <row r="384" ht="14.25" customHeight="1">
      <c r="Q384" s="11"/>
    </row>
    <row r="385" ht="14.25" customHeight="1">
      <c r="Q385" s="11"/>
    </row>
    <row r="386" ht="14.25" customHeight="1">
      <c r="Q386" s="11"/>
    </row>
    <row r="387" ht="14.25" customHeight="1">
      <c r="Q387" s="11"/>
    </row>
    <row r="388" ht="14.25" customHeight="1">
      <c r="Q388" s="11"/>
    </row>
    <row r="389" ht="14.25" customHeight="1">
      <c r="Q389" s="11"/>
    </row>
    <row r="390" ht="14.25" customHeight="1">
      <c r="Q390" s="11"/>
    </row>
    <row r="391" ht="14.25" customHeight="1">
      <c r="Q391" s="11"/>
    </row>
    <row r="392" ht="14.25" customHeight="1">
      <c r="Q392" s="11"/>
    </row>
    <row r="393" ht="14.25" customHeight="1">
      <c r="Q393" s="11"/>
    </row>
    <row r="394" ht="14.25" customHeight="1">
      <c r="Q394" s="11"/>
    </row>
    <row r="395" ht="14.25" customHeight="1">
      <c r="Q395" s="11"/>
    </row>
    <row r="396" ht="14.25" customHeight="1">
      <c r="Q396" s="11"/>
    </row>
    <row r="397" ht="14.25" customHeight="1">
      <c r="Q397" s="11"/>
    </row>
    <row r="398" ht="14.25" customHeight="1">
      <c r="Q398" s="11"/>
    </row>
    <row r="399" ht="14.25" customHeight="1">
      <c r="Q399" s="11"/>
    </row>
    <row r="400" ht="14.25" customHeight="1">
      <c r="Q400" s="11"/>
    </row>
    <row r="401" ht="14.25" customHeight="1">
      <c r="Q401" s="11"/>
    </row>
    <row r="402" ht="14.25" customHeight="1">
      <c r="Q402" s="11"/>
    </row>
    <row r="403" ht="14.25" customHeight="1">
      <c r="Q403" s="11"/>
    </row>
    <row r="404" ht="14.25" customHeight="1">
      <c r="Q404" s="11"/>
    </row>
    <row r="405" ht="14.25" customHeight="1">
      <c r="Q405" s="11"/>
    </row>
    <row r="406" ht="14.25" customHeight="1">
      <c r="Q406" s="11"/>
    </row>
    <row r="407" ht="14.25" customHeight="1">
      <c r="Q407" s="11"/>
    </row>
    <row r="408" ht="14.25" customHeight="1">
      <c r="Q408" s="11"/>
    </row>
    <row r="409" ht="14.25" customHeight="1">
      <c r="Q409" s="11"/>
    </row>
    <row r="410" ht="14.25" customHeight="1">
      <c r="Q410" s="11"/>
    </row>
    <row r="411" ht="14.25" customHeight="1">
      <c r="Q411" s="11"/>
    </row>
    <row r="412" ht="14.25" customHeight="1">
      <c r="Q412" s="11"/>
    </row>
    <row r="413" ht="14.25" customHeight="1">
      <c r="Q413" s="11"/>
    </row>
    <row r="414" ht="14.25" customHeight="1">
      <c r="Q414" s="11"/>
    </row>
    <row r="415" ht="14.25" customHeight="1">
      <c r="Q415" s="11"/>
    </row>
    <row r="416" ht="14.25" customHeight="1">
      <c r="Q416" s="11"/>
    </row>
    <row r="417" ht="14.25" customHeight="1">
      <c r="Q417" s="11"/>
    </row>
    <row r="418" ht="14.25" customHeight="1">
      <c r="Q418" s="11"/>
    </row>
    <row r="419" ht="14.25" customHeight="1">
      <c r="Q419" s="11"/>
    </row>
    <row r="420" ht="14.25" customHeight="1">
      <c r="Q420" s="11"/>
    </row>
    <row r="421" ht="14.25" customHeight="1">
      <c r="Q421" s="11"/>
    </row>
    <row r="422" ht="14.25" customHeight="1">
      <c r="Q422" s="11"/>
    </row>
    <row r="423" ht="14.25" customHeight="1">
      <c r="Q423" s="11"/>
    </row>
    <row r="424" ht="14.25" customHeight="1">
      <c r="Q424" s="11"/>
    </row>
    <row r="425" ht="14.25" customHeight="1">
      <c r="Q425" s="11"/>
    </row>
    <row r="426" ht="14.25" customHeight="1">
      <c r="Q426" s="11"/>
    </row>
    <row r="427" ht="14.25" customHeight="1">
      <c r="Q427" s="11"/>
    </row>
    <row r="428" ht="14.25" customHeight="1">
      <c r="Q428" s="11"/>
    </row>
    <row r="429" ht="14.25" customHeight="1">
      <c r="Q429" s="11"/>
    </row>
    <row r="430" ht="14.25" customHeight="1">
      <c r="Q430" s="11"/>
    </row>
    <row r="431" ht="14.25" customHeight="1">
      <c r="Q431" s="11"/>
    </row>
    <row r="432" ht="14.25" customHeight="1">
      <c r="Q432" s="11"/>
    </row>
    <row r="433" ht="14.25" customHeight="1">
      <c r="Q433" s="11"/>
    </row>
    <row r="434" ht="14.25" customHeight="1">
      <c r="Q434" s="11"/>
    </row>
    <row r="435" ht="14.25" customHeight="1">
      <c r="Q435" s="11"/>
    </row>
    <row r="436" ht="14.25" customHeight="1">
      <c r="Q436" s="11"/>
    </row>
    <row r="437" ht="14.25" customHeight="1">
      <c r="Q437" s="11"/>
    </row>
    <row r="438" ht="14.25" customHeight="1">
      <c r="Q438" s="11"/>
    </row>
    <row r="439" ht="14.25" customHeight="1">
      <c r="Q439" s="11"/>
    </row>
    <row r="440" ht="14.25" customHeight="1">
      <c r="Q440" s="11"/>
    </row>
    <row r="441" ht="14.25" customHeight="1">
      <c r="Q441" s="11"/>
    </row>
    <row r="442" ht="14.25" customHeight="1">
      <c r="Q442" s="11"/>
    </row>
    <row r="443" ht="14.25" customHeight="1">
      <c r="Q443" s="11"/>
    </row>
    <row r="444" ht="14.25" customHeight="1">
      <c r="Q444" s="11"/>
    </row>
    <row r="445" ht="14.25" customHeight="1">
      <c r="Q445" s="11"/>
    </row>
    <row r="446" ht="14.25" customHeight="1">
      <c r="Q446" s="11"/>
    </row>
    <row r="447" ht="14.25" customHeight="1">
      <c r="Q447" s="11"/>
    </row>
    <row r="448" ht="14.25" customHeight="1">
      <c r="Q448" s="11"/>
    </row>
    <row r="449" ht="14.25" customHeight="1">
      <c r="Q449" s="11"/>
    </row>
    <row r="450" ht="14.25" customHeight="1">
      <c r="Q450" s="11"/>
    </row>
    <row r="451" ht="14.25" customHeight="1">
      <c r="Q451" s="11"/>
    </row>
    <row r="452" ht="14.25" customHeight="1">
      <c r="Q452" s="11"/>
    </row>
    <row r="453" ht="14.25" customHeight="1">
      <c r="Q453" s="11"/>
    </row>
    <row r="454" ht="14.25" customHeight="1">
      <c r="Q454" s="11"/>
    </row>
    <row r="455" ht="14.25" customHeight="1">
      <c r="Q455" s="11"/>
    </row>
    <row r="456" ht="14.25" customHeight="1">
      <c r="Q456" s="11"/>
    </row>
    <row r="457" ht="14.25" customHeight="1">
      <c r="Q457" s="11"/>
    </row>
    <row r="458" ht="14.25" customHeight="1">
      <c r="Q458" s="11"/>
    </row>
    <row r="459" ht="14.25" customHeight="1">
      <c r="Q459" s="11"/>
    </row>
    <row r="460" ht="14.25" customHeight="1">
      <c r="Q460" s="11"/>
    </row>
    <row r="461" ht="14.25" customHeight="1">
      <c r="Q461" s="11"/>
    </row>
    <row r="462" ht="14.25" customHeight="1">
      <c r="Q462" s="11"/>
    </row>
    <row r="463" ht="14.25" customHeight="1">
      <c r="Q463" s="11"/>
    </row>
    <row r="464" ht="14.25" customHeight="1">
      <c r="Q464" s="11"/>
    </row>
    <row r="465" ht="14.25" customHeight="1">
      <c r="Q465" s="11"/>
    </row>
    <row r="466" ht="14.25" customHeight="1">
      <c r="Q466" s="11"/>
    </row>
    <row r="467" ht="14.25" customHeight="1">
      <c r="Q467" s="11"/>
    </row>
    <row r="468" ht="14.25" customHeight="1">
      <c r="Q468" s="11"/>
    </row>
    <row r="469" ht="14.25" customHeight="1">
      <c r="Q469" s="11"/>
    </row>
    <row r="470" ht="14.25" customHeight="1">
      <c r="Q470" s="11"/>
    </row>
    <row r="471" ht="14.25" customHeight="1">
      <c r="Q471" s="11"/>
    </row>
    <row r="472" ht="14.25" customHeight="1">
      <c r="Q472" s="11"/>
    </row>
    <row r="473" ht="14.25" customHeight="1">
      <c r="Q473" s="11"/>
    </row>
    <row r="474" ht="14.25" customHeight="1">
      <c r="Q474" s="11"/>
    </row>
    <row r="475" ht="14.25" customHeight="1">
      <c r="Q475" s="11"/>
    </row>
    <row r="476" ht="14.25" customHeight="1">
      <c r="Q476" s="11"/>
    </row>
    <row r="477" ht="14.25" customHeight="1">
      <c r="Q477" s="11"/>
    </row>
    <row r="478" ht="14.25" customHeight="1">
      <c r="Q478" s="11"/>
    </row>
    <row r="479" ht="14.25" customHeight="1">
      <c r="Q479" s="11"/>
    </row>
    <row r="480" ht="14.25" customHeight="1">
      <c r="Q480" s="11"/>
    </row>
    <row r="481" ht="14.25" customHeight="1">
      <c r="Q481" s="11"/>
    </row>
    <row r="482" ht="14.25" customHeight="1">
      <c r="Q482" s="11"/>
    </row>
    <row r="483" ht="14.25" customHeight="1">
      <c r="Q483" s="11"/>
    </row>
    <row r="484" ht="14.25" customHeight="1">
      <c r="Q484" s="11"/>
    </row>
    <row r="485" ht="14.25" customHeight="1">
      <c r="Q485" s="11"/>
    </row>
    <row r="486" ht="14.25" customHeight="1">
      <c r="Q486" s="11"/>
    </row>
    <row r="487" ht="14.25" customHeight="1">
      <c r="Q487" s="11"/>
    </row>
    <row r="488" ht="14.25" customHeight="1">
      <c r="Q488" s="11"/>
    </row>
    <row r="489" ht="14.25" customHeight="1">
      <c r="Q489" s="11"/>
    </row>
    <row r="490" ht="14.25" customHeight="1">
      <c r="Q490" s="11"/>
    </row>
    <row r="491" ht="14.25" customHeight="1">
      <c r="Q491" s="11"/>
    </row>
    <row r="492" ht="14.25" customHeight="1">
      <c r="Q492" s="11"/>
    </row>
    <row r="493" ht="14.25" customHeight="1">
      <c r="Q493" s="11"/>
    </row>
    <row r="494" ht="14.25" customHeight="1">
      <c r="Q494" s="11"/>
    </row>
    <row r="495" ht="14.25" customHeight="1">
      <c r="Q495" s="11"/>
    </row>
    <row r="496" ht="14.25" customHeight="1">
      <c r="Q496" s="11"/>
    </row>
    <row r="497" ht="14.25" customHeight="1">
      <c r="Q497" s="11"/>
    </row>
    <row r="498" ht="14.25" customHeight="1">
      <c r="Q498" s="11"/>
    </row>
    <row r="499" ht="14.25" customHeight="1">
      <c r="Q499" s="11"/>
    </row>
    <row r="500" ht="14.25" customHeight="1">
      <c r="Q500" s="11"/>
    </row>
    <row r="501" ht="14.25" customHeight="1">
      <c r="Q501" s="11"/>
    </row>
    <row r="502" ht="14.25" customHeight="1">
      <c r="Q502" s="11"/>
    </row>
    <row r="503" ht="14.25" customHeight="1">
      <c r="Q503" s="11"/>
    </row>
    <row r="504" ht="14.25" customHeight="1">
      <c r="Q504" s="11"/>
    </row>
    <row r="505" ht="14.25" customHeight="1">
      <c r="Q505" s="11"/>
    </row>
    <row r="506" ht="14.25" customHeight="1">
      <c r="Q506" s="11"/>
    </row>
    <row r="507" ht="14.25" customHeight="1">
      <c r="Q507" s="11"/>
    </row>
    <row r="508" ht="14.25" customHeight="1">
      <c r="Q508" s="11"/>
    </row>
    <row r="509" ht="14.25" customHeight="1">
      <c r="Q509" s="11"/>
    </row>
    <row r="510" ht="14.25" customHeight="1">
      <c r="Q510" s="11"/>
    </row>
    <row r="511" ht="14.25" customHeight="1">
      <c r="Q511" s="11"/>
    </row>
    <row r="512" ht="14.25" customHeight="1">
      <c r="Q512" s="11"/>
    </row>
    <row r="513" ht="14.25" customHeight="1">
      <c r="Q513" s="11"/>
    </row>
    <row r="514" ht="14.25" customHeight="1">
      <c r="Q514" s="11"/>
    </row>
    <row r="515" ht="14.25" customHeight="1">
      <c r="Q515" s="11"/>
    </row>
    <row r="516" ht="14.25" customHeight="1">
      <c r="Q516" s="11"/>
    </row>
    <row r="517" ht="14.25" customHeight="1">
      <c r="Q517" s="11"/>
    </row>
    <row r="518" ht="14.25" customHeight="1">
      <c r="Q518" s="11"/>
    </row>
    <row r="519" ht="14.25" customHeight="1">
      <c r="Q519" s="11"/>
    </row>
    <row r="520" ht="14.25" customHeight="1">
      <c r="Q520" s="11"/>
    </row>
    <row r="521" ht="14.25" customHeight="1">
      <c r="Q521" s="11"/>
    </row>
    <row r="522" ht="14.25" customHeight="1">
      <c r="Q522" s="11"/>
    </row>
    <row r="523" ht="14.25" customHeight="1">
      <c r="Q523" s="11"/>
    </row>
    <row r="524" ht="14.25" customHeight="1">
      <c r="Q524" s="11"/>
    </row>
    <row r="525" ht="14.25" customHeight="1">
      <c r="Q525" s="11"/>
    </row>
    <row r="526" ht="14.25" customHeight="1">
      <c r="Q526" s="11"/>
    </row>
    <row r="527" ht="14.25" customHeight="1">
      <c r="Q527" s="11"/>
    </row>
    <row r="528" ht="14.25" customHeight="1">
      <c r="Q528" s="11"/>
    </row>
    <row r="529" ht="14.25" customHeight="1">
      <c r="Q529" s="11"/>
    </row>
    <row r="530" ht="14.25" customHeight="1">
      <c r="Q530" s="11"/>
    </row>
    <row r="531" ht="14.25" customHeight="1">
      <c r="Q531" s="11"/>
    </row>
    <row r="532" ht="14.25" customHeight="1">
      <c r="Q532" s="11"/>
    </row>
    <row r="533" ht="14.25" customHeight="1">
      <c r="Q533" s="11"/>
    </row>
    <row r="534" ht="14.25" customHeight="1">
      <c r="Q534" s="11"/>
    </row>
    <row r="535" ht="14.25" customHeight="1">
      <c r="Q535" s="11"/>
    </row>
    <row r="536" ht="14.25" customHeight="1">
      <c r="Q536" s="11"/>
    </row>
    <row r="537" ht="14.25" customHeight="1">
      <c r="Q537" s="11"/>
    </row>
    <row r="538" ht="14.25" customHeight="1">
      <c r="Q538" s="11"/>
    </row>
    <row r="539" ht="14.25" customHeight="1">
      <c r="Q539" s="11"/>
    </row>
    <row r="540" ht="14.25" customHeight="1">
      <c r="Q540" s="11"/>
    </row>
    <row r="541" ht="14.25" customHeight="1">
      <c r="Q541" s="11"/>
    </row>
    <row r="542" ht="14.25" customHeight="1">
      <c r="Q542" s="11"/>
    </row>
    <row r="543" ht="14.25" customHeight="1">
      <c r="Q543" s="11"/>
    </row>
    <row r="544" ht="14.25" customHeight="1">
      <c r="Q544" s="11"/>
    </row>
    <row r="545" ht="14.25" customHeight="1">
      <c r="Q545" s="11"/>
    </row>
    <row r="546" ht="14.25" customHeight="1">
      <c r="Q546" s="11"/>
    </row>
    <row r="547" ht="14.25" customHeight="1">
      <c r="Q547" s="11"/>
    </row>
    <row r="548" ht="14.25" customHeight="1">
      <c r="Q548" s="11"/>
    </row>
    <row r="549" ht="14.25" customHeight="1">
      <c r="Q549" s="11"/>
    </row>
    <row r="550" ht="14.25" customHeight="1">
      <c r="Q550" s="11"/>
    </row>
    <row r="551" ht="14.25" customHeight="1">
      <c r="Q551" s="11"/>
    </row>
    <row r="552" ht="14.25" customHeight="1">
      <c r="Q552" s="11"/>
    </row>
    <row r="553" ht="14.25" customHeight="1">
      <c r="Q553" s="11"/>
    </row>
    <row r="554" ht="14.25" customHeight="1">
      <c r="Q554" s="11"/>
    </row>
    <row r="555" ht="14.25" customHeight="1">
      <c r="Q555" s="11"/>
    </row>
    <row r="556" ht="14.25" customHeight="1">
      <c r="Q556" s="11"/>
    </row>
    <row r="557" ht="14.25" customHeight="1">
      <c r="Q557" s="11"/>
    </row>
    <row r="558" ht="14.25" customHeight="1">
      <c r="Q558" s="11"/>
    </row>
    <row r="559" ht="14.25" customHeight="1">
      <c r="Q559" s="11"/>
    </row>
    <row r="560" ht="14.25" customHeight="1">
      <c r="Q560" s="11"/>
    </row>
    <row r="561" ht="14.25" customHeight="1">
      <c r="Q561" s="11"/>
    </row>
    <row r="562" ht="14.25" customHeight="1">
      <c r="Q562" s="11"/>
    </row>
    <row r="563" ht="14.25" customHeight="1">
      <c r="Q563" s="11"/>
    </row>
    <row r="564" ht="14.25" customHeight="1">
      <c r="Q564" s="11"/>
    </row>
    <row r="565" ht="14.25" customHeight="1">
      <c r="Q565" s="11"/>
    </row>
    <row r="566" ht="14.25" customHeight="1">
      <c r="Q566" s="11"/>
    </row>
    <row r="567" ht="14.25" customHeight="1">
      <c r="Q567" s="11"/>
    </row>
    <row r="568" ht="14.25" customHeight="1">
      <c r="Q568" s="11"/>
    </row>
    <row r="569" ht="14.25" customHeight="1">
      <c r="Q569" s="11"/>
    </row>
    <row r="570" ht="14.25" customHeight="1">
      <c r="Q570" s="11"/>
    </row>
    <row r="571" ht="14.25" customHeight="1">
      <c r="Q571" s="11"/>
    </row>
    <row r="572" ht="14.25" customHeight="1">
      <c r="Q572" s="11"/>
    </row>
    <row r="573" ht="14.25" customHeight="1">
      <c r="Q573" s="11"/>
    </row>
    <row r="574" ht="14.25" customHeight="1">
      <c r="Q574" s="11"/>
    </row>
    <row r="575" ht="14.25" customHeight="1">
      <c r="Q575" s="11"/>
    </row>
    <row r="576" ht="14.25" customHeight="1">
      <c r="Q576" s="11"/>
    </row>
    <row r="577" ht="14.25" customHeight="1">
      <c r="Q577" s="11"/>
    </row>
    <row r="578" ht="14.25" customHeight="1">
      <c r="Q578" s="11"/>
    </row>
    <row r="579" ht="14.25" customHeight="1">
      <c r="Q579" s="11"/>
    </row>
    <row r="580" ht="14.25" customHeight="1">
      <c r="Q580" s="11"/>
    </row>
    <row r="581" ht="14.25" customHeight="1">
      <c r="Q581" s="11"/>
    </row>
    <row r="582" ht="14.25" customHeight="1">
      <c r="Q582" s="11"/>
    </row>
    <row r="583" ht="14.25" customHeight="1">
      <c r="Q583" s="11"/>
    </row>
    <row r="584" ht="14.25" customHeight="1">
      <c r="Q584" s="11"/>
    </row>
    <row r="585" ht="14.25" customHeight="1">
      <c r="Q585" s="11"/>
    </row>
    <row r="586" ht="14.25" customHeight="1">
      <c r="Q586" s="11"/>
    </row>
    <row r="587" ht="14.25" customHeight="1">
      <c r="Q587" s="11"/>
    </row>
    <row r="588" ht="14.25" customHeight="1">
      <c r="Q588" s="11"/>
    </row>
    <row r="589" ht="14.25" customHeight="1">
      <c r="Q589" s="11"/>
    </row>
    <row r="590" ht="14.25" customHeight="1">
      <c r="Q590" s="11"/>
    </row>
    <row r="591" ht="14.25" customHeight="1">
      <c r="Q591" s="11"/>
    </row>
    <row r="592" ht="14.25" customHeight="1">
      <c r="Q592" s="11"/>
    </row>
    <row r="593" ht="14.25" customHeight="1">
      <c r="Q593" s="11"/>
    </row>
    <row r="594" ht="14.25" customHeight="1">
      <c r="Q594" s="11"/>
    </row>
    <row r="595" ht="14.25" customHeight="1">
      <c r="Q595" s="11"/>
    </row>
    <row r="596" ht="14.25" customHeight="1">
      <c r="Q596" s="11"/>
    </row>
    <row r="597" ht="14.25" customHeight="1">
      <c r="Q597" s="11"/>
    </row>
    <row r="598" ht="14.25" customHeight="1">
      <c r="Q598" s="11"/>
    </row>
    <row r="599" ht="14.25" customHeight="1">
      <c r="Q599" s="11"/>
    </row>
    <row r="600" ht="14.25" customHeight="1">
      <c r="Q600" s="11"/>
    </row>
    <row r="601" ht="14.25" customHeight="1">
      <c r="Q601" s="11"/>
    </row>
    <row r="602" ht="14.25" customHeight="1">
      <c r="Q602" s="11"/>
    </row>
    <row r="603" ht="14.25" customHeight="1">
      <c r="Q603" s="11"/>
    </row>
    <row r="604" ht="14.25" customHeight="1">
      <c r="Q604" s="11"/>
    </row>
    <row r="605" ht="14.25" customHeight="1">
      <c r="Q605" s="11"/>
    </row>
    <row r="606" ht="14.25" customHeight="1">
      <c r="Q606" s="11"/>
    </row>
    <row r="607" ht="14.25" customHeight="1">
      <c r="Q607" s="11"/>
    </row>
    <row r="608" ht="14.25" customHeight="1">
      <c r="Q608" s="11"/>
    </row>
    <row r="609" ht="14.25" customHeight="1">
      <c r="Q609" s="11"/>
    </row>
    <row r="610" ht="14.25" customHeight="1">
      <c r="Q610" s="11"/>
    </row>
    <row r="611" ht="14.25" customHeight="1">
      <c r="Q611" s="11"/>
    </row>
    <row r="612" ht="14.25" customHeight="1">
      <c r="Q612" s="11"/>
    </row>
    <row r="613" ht="14.25" customHeight="1">
      <c r="Q613" s="11"/>
    </row>
    <row r="614" ht="14.25" customHeight="1">
      <c r="Q614" s="11"/>
    </row>
    <row r="615" ht="14.25" customHeight="1">
      <c r="Q615" s="11"/>
    </row>
    <row r="616" ht="14.25" customHeight="1">
      <c r="Q616" s="11"/>
    </row>
    <row r="617" ht="14.25" customHeight="1">
      <c r="Q617" s="11"/>
    </row>
    <row r="618" ht="14.25" customHeight="1">
      <c r="Q618" s="11"/>
    </row>
    <row r="619" ht="14.25" customHeight="1">
      <c r="Q619" s="11"/>
    </row>
    <row r="620" ht="14.25" customHeight="1">
      <c r="Q620" s="11"/>
    </row>
    <row r="621" ht="14.25" customHeight="1">
      <c r="Q621" s="11"/>
    </row>
    <row r="622" ht="14.25" customHeight="1">
      <c r="Q622" s="11"/>
    </row>
    <row r="623" ht="14.25" customHeight="1">
      <c r="Q623" s="11"/>
    </row>
    <row r="624" ht="14.25" customHeight="1">
      <c r="Q624" s="11"/>
    </row>
    <row r="625" ht="14.25" customHeight="1">
      <c r="Q625" s="11"/>
    </row>
    <row r="626" ht="14.25" customHeight="1">
      <c r="Q626" s="11"/>
    </row>
    <row r="627" ht="14.25" customHeight="1">
      <c r="Q627" s="11"/>
    </row>
    <row r="628" ht="14.25" customHeight="1">
      <c r="Q628" s="11"/>
    </row>
    <row r="629" ht="14.25" customHeight="1">
      <c r="Q629" s="11"/>
    </row>
    <row r="630" ht="14.25" customHeight="1">
      <c r="Q630" s="11"/>
    </row>
    <row r="631" ht="14.25" customHeight="1">
      <c r="Q631" s="11"/>
    </row>
    <row r="632" ht="14.25" customHeight="1">
      <c r="Q632" s="11"/>
    </row>
    <row r="633" ht="14.25" customHeight="1">
      <c r="Q633" s="11"/>
    </row>
    <row r="634" ht="14.25" customHeight="1">
      <c r="Q634" s="11"/>
    </row>
    <row r="635" ht="14.25" customHeight="1">
      <c r="Q635" s="11"/>
    </row>
    <row r="636" ht="14.25" customHeight="1">
      <c r="Q636" s="11"/>
    </row>
    <row r="637" ht="14.25" customHeight="1">
      <c r="Q637" s="11"/>
    </row>
    <row r="638" ht="14.25" customHeight="1">
      <c r="Q638" s="11"/>
    </row>
    <row r="639" ht="14.25" customHeight="1">
      <c r="Q639" s="11"/>
    </row>
    <row r="640" ht="14.25" customHeight="1">
      <c r="Q640" s="11"/>
    </row>
    <row r="641" ht="14.25" customHeight="1">
      <c r="Q641" s="11"/>
    </row>
    <row r="642" ht="14.25" customHeight="1">
      <c r="Q642" s="11"/>
    </row>
    <row r="643" ht="14.25" customHeight="1">
      <c r="Q643" s="11"/>
    </row>
    <row r="644" ht="14.25" customHeight="1">
      <c r="Q644" s="11"/>
    </row>
    <row r="645" ht="14.25" customHeight="1">
      <c r="Q645" s="11"/>
    </row>
    <row r="646" ht="14.25" customHeight="1">
      <c r="Q646" s="11"/>
    </row>
    <row r="647" ht="14.25" customHeight="1">
      <c r="Q647" s="11"/>
    </row>
    <row r="648" ht="14.25" customHeight="1">
      <c r="Q648" s="11"/>
    </row>
    <row r="649" ht="14.25" customHeight="1">
      <c r="Q649" s="11"/>
    </row>
    <row r="650" ht="14.25" customHeight="1">
      <c r="Q650" s="11"/>
    </row>
    <row r="651" ht="14.25" customHeight="1">
      <c r="Q651" s="11"/>
    </row>
    <row r="652" ht="14.25" customHeight="1">
      <c r="Q652" s="11"/>
    </row>
    <row r="653" ht="14.25" customHeight="1">
      <c r="Q653" s="11"/>
    </row>
    <row r="654" ht="14.25" customHeight="1">
      <c r="Q654" s="11"/>
    </row>
    <row r="655" ht="14.25" customHeight="1">
      <c r="Q655" s="11"/>
    </row>
    <row r="656" ht="14.25" customHeight="1">
      <c r="Q656" s="11"/>
    </row>
    <row r="657" ht="14.25" customHeight="1">
      <c r="Q657" s="11"/>
    </row>
    <row r="658" ht="14.25" customHeight="1">
      <c r="Q658" s="11"/>
    </row>
    <row r="659" ht="14.25" customHeight="1">
      <c r="Q659" s="11"/>
    </row>
    <row r="660" ht="14.25" customHeight="1">
      <c r="Q660" s="11"/>
    </row>
    <row r="661" ht="14.25" customHeight="1">
      <c r="Q661" s="11"/>
    </row>
    <row r="662" ht="14.25" customHeight="1">
      <c r="Q662" s="11"/>
    </row>
    <row r="663" ht="14.25" customHeight="1">
      <c r="Q663" s="11"/>
    </row>
    <row r="664" ht="14.25" customHeight="1">
      <c r="Q664" s="11"/>
    </row>
    <row r="665" ht="14.25" customHeight="1">
      <c r="Q665" s="11"/>
    </row>
    <row r="666" ht="14.25" customHeight="1">
      <c r="Q666" s="11"/>
    </row>
    <row r="667" ht="14.25" customHeight="1">
      <c r="Q667" s="11"/>
    </row>
    <row r="668" ht="14.25" customHeight="1">
      <c r="Q668" s="11"/>
    </row>
    <row r="669" ht="14.25" customHeight="1">
      <c r="Q669" s="11"/>
    </row>
    <row r="670" ht="14.25" customHeight="1">
      <c r="Q670" s="11"/>
    </row>
    <row r="671" ht="14.25" customHeight="1">
      <c r="Q671" s="11"/>
    </row>
    <row r="672" ht="14.25" customHeight="1">
      <c r="Q672" s="11"/>
    </row>
    <row r="673" ht="14.25" customHeight="1">
      <c r="Q673" s="11"/>
    </row>
    <row r="674" ht="14.25" customHeight="1">
      <c r="Q674" s="11"/>
    </row>
    <row r="675" ht="14.25" customHeight="1">
      <c r="Q675" s="11"/>
    </row>
    <row r="676" ht="14.25" customHeight="1">
      <c r="Q676" s="11"/>
    </row>
    <row r="677" ht="14.25" customHeight="1">
      <c r="Q677" s="11"/>
    </row>
    <row r="678" ht="14.25" customHeight="1">
      <c r="Q678" s="11"/>
    </row>
    <row r="679" ht="14.25" customHeight="1">
      <c r="Q679" s="11"/>
    </row>
    <row r="680" ht="14.25" customHeight="1">
      <c r="Q680" s="11"/>
    </row>
    <row r="681" ht="14.25" customHeight="1">
      <c r="Q681" s="11"/>
    </row>
    <row r="682" ht="14.25" customHeight="1">
      <c r="Q682" s="11"/>
    </row>
    <row r="683" ht="14.25" customHeight="1">
      <c r="Q683" s="11"/>
    </row>
    <row r="684" ht="14.25" customHeight="1">
      <c r="Q684" s="11"/>
    </row>
    <row r="685" ht="14.25" customHeight="1">
      <c r="Q685" s="11"/>
    </row>
    <row r="686" ht="14.25" customHeight="1">
      <c r="Q686" s="11"/>
    </row>
    <row r="687" ht="14.25" customHeight="1">
      <c r="Q687" s="11"/>
    </row>
    <row r="688" ht="14.25" customHeight="1">
      <c r="Q688" s="11"/>
    </row>
    <row r="689" ht="14.25" customHeight="1">
      <c r="Q689" s="11"/>
    </row>
    <row r="690" ht="14.25" customHeight="1">
      <c r="Q690" s="11"/>
    </row>
    <row r="691" ht="14.25" customHeight="1">
      <c r="Q691" s="11"/>
    </row>
    <row r="692" ht="14.25" customHeight="1">
      <c r="Q692" s="11"/>
    </row>
    <row r="693" ht="14.25" customHeight="1">
      <c r="Q693" s="11"/>
    </row>
    <row r="694" ht="14.25" customHeight="1">
      <c r="Q694" s="11"/>
    </row>
    <row r="695" ht="14.25" customHeight="1">
      <c r="Q695" s="11"/>
    </row>
    <row r="696" ht="14.25" customHeight="1">
      <c r="Q696" s="11"/>
    </row>
    <row r="697" ht="14.25" customHeight="1">
      <c r="Q697" s="11"/>
    </row>
    <row r="698" ht="14.25" customHeight="1">
      <c r="Q698" s="11"/>
    </row>
    <row r="699" ht="14.25" customHeight="1">
      <c r="Q699" s="11"/>
    </row>
    <row r="700" ht="14.25" customHeight="1">
      <c r="Q700" s="11"/>
    </row>
    <row r="701" ht="14.25" customHeight="1">
      <c r="Q701" s="11"/>
    </row>
    <row r="702" ht="14.25" customHeight="1">
      <c r="Q702" s="11"/>
    </row>
    <row r="703" ht="14.25" customHeight="1">
      <c r="Q703" s="11"/>
    </row>
    <row r="704" ht="14.25" customHeight="1">
      <c r="Q704" s="11"/>
    </row>
    <row r="705" ht="14.25" customHeight="1">
      <c r="Q705" s="11"/>
    </row>
    <row r="706" ht="14.25" customHeight="1">
      <c r="Q706" s="11"/>
    </row>
    <row r="707" ht="14.25" customHeight="1">
      <c r="Q707" s="11"/>
    </row>
    <row r="708" ht="14.25" customHeight="1">
      <c r="Q708" s="11"/>
    </row>
    <row r="709" ht="14.25" customHeight="1">
      <c r="Q709" s="11"/>
    </row>
    <row r="710" ht="14.25" customHeight="1">
      <c r="Q710" s="11"/>
    </row>
    <row r="711" ht="14.25" customHeight="1">
      <c r="Q711" s="11"/>
    </row>
    <row r="712" ht="14.25" customHeight="1">
      <c r="Q712" s="11"/>
    </row>
    <row r="713" ht="14.25" customHeight="1">
      <c r="Q713" s="11"/>
    </row>
    <row r="714" ht="14.25" customHeight="1">
      <c r="Q714" s="11"/>
    </row>
    <row r="715" ht="14.25" customHeight="1">
      <c r="Q715" s="11"/>
    </row>
    <row r="716" ht="14.25" customHeight="1">
      <c r="Q716" s="11"/>
    </row>
    <row r="717" ht="14.25" customHeight="1">
      <c r="Q717" s="11"/>
    </row>
    <row r="718" ht="14.25" customHeight="1">
      <c r="Q718" s="11"/>
    </row>
    <row r="719" ht="14.25" customHeight="1">
      <c r="Q719" s="11"/>
    </row>
    <row r="720" ht="14.25" customHeight="1">
      <c r="Q720" s="11"/>
    </row>
    <row r="721" ht="14.25" customHeight="1">
      <c r="Q721" s="11"/>
    </row>
    <row r="722" ht="14.25" customHeight="1">
      <c r="Q722" s="11"/>
    </row>
    <row r="723" ht="14.25" customHeight="1">
      <c r="Q723" s="11"/>
    </row>
    <row r="724" ht="14.25" customHeight="1">
      <c r="Q724" s="11"/>
    </row>
    <row r="725" ht="14.25" customHeight="1">
      <c r="Q725" s="11"/>
    </row>
    <row r="726" ht="14.25" customHeight="1">
      <c r="Q726" s="11"/>
    </row>
    <row r="727" ht="14.25" customHeight="1">
      <c r="Q727" s="11"/>
    </row>
    <row r="728" ht="14.25" customHeight="1">
      <c r="Q728" s="11"/>
    </row>
    <row r="729" ht="14.25" customHeight="1">
      <c r="Q729" s="11"/>
    </row>
    <row r="730" ht="14.25" customHeight="1">
      <c r="Q730" s="11"/>
    </row>
    <row r="731" ht="14.25" customHeight="1">
      <c r="Q731" s="11"/>
    </row>
    <row r="732" ht="14.25" customHeight="1">
      <c r="Q732" s="11"/>
    </row>
    <row r="733" ht="14.25" customHeight="1">
      <c r="Q733" s="11"/>
    </row>
    <row r="734" ht="14.25" customHeight="1">
      <c r="Q734" s="11"/>
    </row>
    <row r="735" ht="14.25" customHeight="1">
      <c r="Q735" s="11"/>
    </row>
    <row r="736" ht="14.25" customHeight="1">
      <c r="Q736" s="11"/>
    </row>
    <row r="737" ht="14.25" customHeight="1">
      <c r="Q737" s="11"/>
    </row>
    <row r="738" ht="14.25" customHeight="1">
      <c r="Q738" s="11"/>
    </row>
    <row r="739" ht="14.25" customHeight="1">
      <c r="Q739" s="11"/>
    </row>
    <row r="740" ht="14.25" customHeight="1">
      <c r="Q740" s="11"/>
    </row>
    <row r="741" ht="14.25" customHeight="1">
      <c r="Q741" s="11"/>
    </row>
    <row r="742" ht="14.25" customHeight="1">
      <c r="Q742" s="11"/>
    </row>
    <row r="743" ht="14.25" customHeight="1">
      <c r="Q743" s="11"/>
    </row>
    <row r="744" ht="14.25" customHeight="1">
      <c r="Q744" s="11"/>
    </row>
    <row r="745" ht="14.25" customHeight="1">
      <c r="Q745" s="11"/>
    </row>
    <row r="746" ht="14.25" customHeight="1">
      <c r="Q746" s="11"/>
    </row>
    <row r="747" ht="14.25" customHeight="1">
      <c r="Q747" s="11"/>
    </row>
    <row r="748" ht="14.25" customHeight="1">
      <c r="Q748" s="11"/>
    </row>
    <row r="749" ht="14.25" customHeight="1">
      <c r="Q749" s="11"/>
    </row>
    <row r="750" ht="14.25" customHeight="1">
      <c r="Q750" s="11"/>
    </row>
    <row r="751" ht="14.25" customHeight="1">
      <c r="Q751" s="11"/>
    </row>
    <row r="752" ht="14.25" customHeight="1">
      <c r="Q752" s="11"/>
    </row>
    <row r="753" ht="14.25" customHeight="1">
      <c r="Q753" s="11"/>
    </row>
    <row r="754" ht="14.25" customHeight="1">
      <c r="Q754" s="11"/>
    </row>
    <row r="755" ht="14.25" customHeight="1">
      <c r="Q755" s="11"/>
    </row>
    <row r="756" ht="14.25" customHeight="1">
      <c r="Q756" s="11"/>
    </row>
    <row r="757" ht="14.25" customHeight="1">
      <c r="Q757" s="11"/>
    </row>
    <row r="758" ht="14.25" customHeight="1">
      <c r="Q758" s="11"/>
    </row>
    <row r="759" ht="14.25" customHeight="1">
      <c r="Q759" s="11"/>
    </row>
    <row r="760" ht="14.25" customHeight="1">
      <c r="Q760" s="11"/>
    </row>
    <row r="761" ht="14.25" customHeight="1">
      <c r="Q761" s="11"/>
    </row>
    <row r="762" ht="14.25" customHeight="1">
      <c r="Q762" s="11"/>
    </row>
    <row r="763" ht="14.25" customHeight="1">
      <c r="Q763" s="11"/>
    </row>
    <row r="764" ht="14.25" customHeight="1">
      <c r="Q764" s="11"/>
    </row>
    <row r="765" ht="14.25" customHeight="1">
      <c r="Q765" s="11"/>
    </row>
    <row r="766" ht="14.25" customHeight="1">
      <c r="Q766" s="11"/>
    </row>
    <row r="767" ht="14.25" customHeight="1">
      <c r="Q767" s="11"/>
    </row>
    <row r="768" ht="14.25" customHeight="1">
      <c r="Q768" s="11"/>
    </row>
    <row r="769" ht="14.25" customHeight="1">
      <c r="Q769" s="11"/>
    </row>
    <row r="770" ht="14.25" customHeight="1">
      <c r="Q770" s="11"/>
    </row>
    <row r="771" ht="14.25" customHeight="1">
      <c r="Q771" s="11"/>
    </row>
    <row r="772" ht="14.25" customHeight="1">
      <c r="Q772" s="11"/>
    </row>
    <row r="773" ht="14.25" customHeight="1">
      <c r="Q773" s="11"/>
    </row>
    <row r="774" ht="14.25" customHeight="1">
      <c r="Q774" s="11"/>
    </row>
    <row r="775" ht="14.25" customHeight="1">
      <c r="Q775" s="11"/>
    </row>
    <row r="776" ht="14.25" customHeight="1">
      <c r="Q776" s="11"/>
    </row>
    <row r="777" ht="14.25" customHeight="1">
      <c r="Q777" s="11"/>
    </row>
    <row r="778" ht="14.25" customHeight="1">
      <c r="Q778" s="11"/>
    </row>
    <row r="779" ht="14.25" customHeight="1">
      <c r="Q779" s="11"/>
    </row>
    <row r="780" ht="14.25" customHeight="1">
      <c r="Q780" s="11"/>
    </row>
    <row r="781" ht="14.25" customHeight="1">
      <c r="Q781" s="11"/>
    </row>
    <row r="782" ht="14.25" customHeight="1">
      <c r="Q782" s="11"/>
    </row>
    <row r="783" ht="14.25" customHeight="1">
      <c r="Q783" s="11"/>
    </row>
    <row r="784" ht="14.25" customHeight="1">
      <c r="Q784" s="11"/>
    </row>
    <row r="785" ht="14.25" customHeight="1">
      <c r="Q785" s="11"/>
    </row>
    <row r="786" ht="14.25" customHeight="1">
      <c r="Q786" s="11"/>
    </row>
    <row r="787" ht="14.25" customHeight="1">
      <c r="Q787" s="11"/>
    </row>
    <row r="788" ht="14.25" customHeight="1">
      <c r="Q788" s="11"/>
    </row>
    <row r="789" ht="14.25" customHeight="1">
      <c r="Q789" s="11"/>
    </row>
    <row r="790" ht="14.25" customHeight="1">
      <c r="Q790" s="11"/>
    </row>
    <row r="791" ht="14.25" customHeight="1">
      <c r="Q791" s="11"/>
    </row>
    <row r="792" ht="14.25" customHeight="1">
      <c r="Q792" s="11"/>
    </row>
    <row r="793" ht="14.25" customHeight="1">
      <c r="Q793" s="11"/>
    </row>
    <row r="794" ht="14.25" customHeight="1">
      <c r="Q794" s="11"/>
    </row>
    <row r="795" ht="14.25" customHeight="1">
      <c r="Q795" s="11"/>
    </row>
    <row r="796" ht="14.25" customHeight="1">
      <c r="Q796" s="11"/>
    </row>
    <row r="797" ht="14.25" customHeight="1">
      <c r="Q797" s="11"/>
    </row>
    <row r="798" ht="14.25" customHeight="1">
      <c r="Q798" s="11"/>
    </row>
    <row r="799" ht="14.25" customHeight="1">
      <c r="Q799" s="11"/>
    </row>
    <row r="800" ht="14.25" customHeight="1">
      <c r="Q800" s="11"/>
    </row>
    <row r="801" ht="14.25" customHeight="1">
      <c r="Q801" s="11"/>
    </row>
    <row r="802" ht="14.25" customHeight="1">
      <c r="Q802" s="11"/>
    </row>
    <row r="803" ht="14.25" customHeight="1">
      <c r="Q803" s="11"/>
    </row>
    <row r="804" ht="14.25" customHeight="1">
      <c r="Q804" s="11"/>
    </row>
    <row r="805" ht="14.25" customHeight="1">
      <c r="Q805" s="11"/>
    </row>
    <row r="806" ht="14.25" customHeight="1">
      <c r="Q806" s="11"/>
    </row>
    <row r="807" ht="14.25" customHeight="1">
      <c r="Q807" s="11"/>
    </row>
    <row r="808" ht="14.25" customHeight="1">
      <c r="Q808" s="11"/>
    </row>
    <row r="809" ht="14.25" customHeight="1">
      <c r="Q809" s="11"/>
    </row>
    <row r="810" ht="14.25" customHeight="1">
      <c r="Q810" s="11"/>
    </row>
    <row r="811" ht="14.25" customHeight="1">
      <c r="Q811" s="11"/>
    </row>
    <row r="812" ht="14.25" customHeight="1">
      <c r="Q812" s="11"/>
    </row>
    <row r="813" ht="14.25" customHeight="1">
      <c r="Q813" s="11"/>
    </row>
    <row r="814" ht="14.25" customHeight="1">
      <c r="Q814" s="11"/>
    </row>
    <row r="815" ht="14.25" customHeight="1">
      <c r="Q815" s="11"/>
    </row>
    <row r="816" ht="14.25" customHeight="1">
      <c r="Q816" s="11"/>
    </row>
    <row r="817" ht="14.25" customHeight="1">
      <c r="Q817" s="11"/>
    </row>
    <row r="818" ht="14.25" customHeight="1">
      <c r="Q818" s="11"/>
    </row>
    <row r="819" ht="14.25" customHeight="1">
      <c r="Q819" s="11"/>
    </row>
    <row r="820" ht="14.25" customHeight="1">
      <c r="Q820" s="11"/>
    </row>
    <row r="821" ht="14.25" customHeight="1">
      <c r="Q821" s="11"/>
    </row>
    <row r="822" ht="14.25" customHeight="1">
      <c r="Q822" s="11"/>
    </row>
    <row r="823" ht="14.25" customHeight="1">
      <c r="Q823" s="11"/>
    </row>
    <row r="824" ht="14.25" customHeight="1">
      <c r="Q824" s="11"/>
    </row>
    <row r="825" ht="14.25" customHeight="1">
      <c r="Q825" s="11"/>
    </row>
    <row r="826" ht="14.25" customHeight="1">
      <c r="Q826" s="11"/>
    </row>
    <row r="827" ht="14.25" customHeight="1">
      <c r="Q827" s="11"/>
    </row>
    <row r="828" ht="14.25" customHeight="1">
      <c r="Q828" s="11"/>
    </row>
    <row r="829" ht="14.25" customHeight="1">
      <c r="Q829" s="11"/>
    </row>
    <row r="830" ht="14.25" customHeight="1">
      <c r="Q830" s="11"/>
    </row>
    <row r="831" ht="14.25" customHeight="1">
      <c r="Q831" s="11"/>
    </row>
    <row r="832" ht="14.25" customHeight="1">
      <c r="Q832" s="11"/>
    </row>
    <row r="833" ht="14.25" customHeight="1">
      <c r="Q833" s="11"/>
    </row>
    <row r="834" ht="14.25" customHeight="1">
      <c r="Q834" s="11"/>
    </row>
    <row r="835" ht="14.25" customHeight="1">
      <c r="Q835" s="11"/>
    </row>
    <row r="836" ht="14.25" customHeight="1">
      <c r="Q836" s="11"/>
    </row>
    <row r="837" ht="14.25" customHeight="1">
      <c r="Q837" s="11"/>
    </row>
    <row r="838" ht="14.25" customHeight="1">
      <c r="Q838" s="11"/>
    </row>
    <row r="839" ht="14.25" customHeight="1">
      <c r="Q839" s="11"/>
    </row>
    <row r="840" ht="14.25" customHeight="1">
      <c r="Q840" s="11"/>
    </row>
    <row r="841" ht="14.25" customHeight="1">
      <c r="Q841" s="11"/>
    </row>
    <row r="842" ht="14.25" customHeight="1">
      <c r="Q842" s="11"/>
    </row>
    <row r="843" ht="14.25" customHeight="1">
      <c r="Q843" s="11"/>
    </row>
    <row r="844" ht="14.25" customHeight="1">
      <c r="Q844" s="11"/>
    </row>
    <row r="845" ht="14.25" customHeight="1">
      <c r="Q845" s="11"/>
    </row>
    <row r="846" ht="14.25" customHeight="1">
      <c r="Q846" s="11"/>
    </row>
    <row r="847" ht="14.25" customHeight="1">
      <c r="Q847" s="11"/>
    </row>
    <row r="848" ht="14.25" customHeight="1">
      <c r="Q848" s="11"/>
    </row>
    <row r="849" ht="14.25" customHeight="1">
      <c r="Q849" s="11"/>
    </row>
    <row r="850" ht="14.25" customHeight="1">
      <c r="Q850" s="11"/>
    </row>
    <row r="851" ht="14.25" customHeight="1">
      <c r="Q851" s="11"/>
    </row>
    <row r="852" ht="14.25" customHeight="1">
      <c r="Q852" s="11"/>
    </row>
    <row r="853" ht="14.25" customHeight="1">
      <c r="Q853" s="11"/>
    </row>
    <row r="854" ht="14.25" customHeight="1">
      <c r="Q854" s="11"/>
    </row>
    <row r="855" ht="14.25" customHeight="1">
      <c r="Q855" s="11"/>
    </row>
    <row r="856" ht="14.25" customHeight="1">
      <c r="Q856" s="11"/>
    </row>
    <row r="857" ht="14.25" customHeight="1">
      <c r="Q857" s="11"/>
    </row>
    <row r="858" ht="14.25" customHeight="1">
      <c r="Q858" s="11"/>
    </row>
    <row r="859" ht="14.25" customHeight="1">
      <c r="Q859" s="11"/>
    </row>
    <row r="860" ht="14.25" customHeight="1">
      <c r="Q860" s="11"/>
    </row>
    <row r="861" ht="14.25" customHeight="1">
      <c r="Q861" s="11"/>
    </row>
    <row r="862" ht="14.25" customHeight="1">
      <c r="Q862" s="11"/>
    </row>
    <row r="863" ht="14.25" customHeight="1">
      <c r="Q863" s="11"/>
    </row>
    <row r="864" ht="14.25" customHeight="1">
      <c r="Q864" s="11"/>
    </row>
    <row r="865" ht="14.25" customHeight="1">
      <c r="Q865" s="11"/>
    </row>
    <row r="866" ht="14.25" customHeight="1">
      <c r="Q866" s="11"/>
    </row>
    <row r="867" ht="14.25" customHeight="1">
      <c r="Q867" s="11"/>
    </row>
    <row r="868" ht="14.25" customHeight="1">
      <c r="Q868" s="11"/>
    </row>
    <row r="869" ht="14.25" customHeight="1">
      <c r="Q869" s="11"/>
    </row>
    <row r="870" ht="14.25" customHeight="1">
      <c r="Q870" s="11"/>
    </row>
    <row r="871" ht="14.25" customHeight="1">
      <c r="Q871" s="11"/>
    </row>
    <row r="872" ht="14.25" customHeight="1">
      <c r="Q872" s="11"/>
    </row>
    <row r="873" ht="14.25" customHeight="1">
      <c r="Q873" s="11"/>
    </row>
    <row r="874" ht="14.25" customHeight="1">
      <c r="Q874" s="11"/>
    </row>
    <row r="875" ht="14.25" customHeight="1">
      <c r="Q875" s="11"/>
    </row>
    <row r="876" ht="14.25" customHeight="1">
      <c r="Q876" s="11"/>
    </row>
    <row r="877" ht="14.25" customHeight="1">
      <c r="Q877" s="11"/>
    </row>
    <row r="878" ht="14.25" customHeight="1">
      <c r="Q878" s="11"/>
    </row>
    <row r="879" ht="14.25" customHeight="1">
      <c r="Q879" s="11"/>
    </row>
    <row r="880" ht="14.25" customHeight="1">
      <c r="Q880" s="11"/>
    </row>
    <row r="881" ht="14.25" customHeight="1">
      <c r="Q881" s="11"/>
    </row>
    <row r="882" ht="14.25" customHeight="1">
      <c r="Q882" s="11"/>
    </row>
    <row r="883" ht="14.25" customHeight="1">
      <c r="Q883" s="11"/>
    </row>
    <row r="884" ht="14.25" customHeight="1">
      <c r="Q884" s="11"/>
    </row>
    <row r="885" ht="14.25" customHeight="1">
      <c r="Q885" s="11"/>
    </row>
    <row r="886" ht="14.25" customHeight="1">
      <c r="Q886" s="11"/>
    </row>
    <row r="887" ht="14.25" customHeight="1">
      <c r="Q887" s="11"/>
    </row>
    <row r="888" ht="14.25" customHeight="1">
      <c r="Q888" s="11"/>
    </row>
    <row r="889" ht="14.25" customHeight="1">
      <c r="Q889" s="11"/>
    </row>
    <row r="890" ht="14.25" customHeight="1">
      <c r="Q890" s="11"/>
    </row>
    <row r="891" ht="14.25" customHeight="1">
      <c r="Q891" s="11"/>
    </row>
    <row r="892" ht="14.25" customHeight="1">
      <c r="Q892" s="11"/>
    </row>
    <row r="893" ht="14.25" customHeight="1">
      <c r="Q893" s="11"/>
    </row>
    <row r="894" ht="14.25" customHeight="1">
      <c r="Q894" s="11"/>
    </row>
    <row r="895" ht="14.25" customHeight="1">
      <c r="Q895" s="11"/>
    </row>
    <row r="896" ht="14.25" customHeight="1">
      <c r="Q896" s="11"/>
    </row>
    <row r="897" ht="14.25" customHeight="1">
      <c r="Q897" s="11"/>
    </row>
    <row r="898" ht="14.25" customHeight="1">
      <c r="Q898" s="11"/>
    </row>
    <row r="899" ht="14.25" customHeight="1">
      <c r="Q899" s="11"/>
    </row>
    <row r="900" ht="14.25" customHeight="1">
      <c r="Q900" s="11"/>
    </row>
    <row r="901" ht="14.25" customHeight="1">
      <c r="Q901" s="11"/>
    </row>
    <row r="902" ht="14.25" customHeight="1">
      <c r="Q902" s="11"/>
    </row>
    <row r="903" ht="14.25" customHeight="1">
      <c r="Q903" s="11"/>
    </row>
    <row r="904" ht="14.25" customHeight="1">
      <c r="Q904" s="11"/>
    </row>
    <row r="905" ht="14.25" customHeight="1">
      <c r="Q905" s="11"/>
    </row>
    <row r="906" ht="14.25" customHeight="1">
      <c r="Q906" s="11"/>
    </row>
    <row r="907" ht="14.25" customHeight="1">
      <c r="Q907" s="11"/>
    </row>
    <row r="908" ht="14.25" customHeight="1">
      <c r="Q908" s="11"/>
    </row>
    <row r="909" ht="14.25" customHeight="1">
      <c r="Q909" s="11"/>
    </row>
    <row r="910" ht="14.25" customHeight="1">
      <c r="Q910" s="11"/>
    </row>
    <row r="911" ht="14.25" customHeight="1">
      <c r="Q911" s="11"/>
    </row>
    <row r="912" ht="14.25" customHeight="1">
      <c r="Q912" s="11"/>
    </row>
    <row r="913" ht="14.25" customHeight="1">
      <c r="Q913" s="11"/>
    </row>
    <row r="914" ht="14.25" customHeight="1">
      <c r="Q914" s="11"/>
    </row>
    <row r="915" ht="14.25" customHeight="1">
      <c r="Q915" s="11"/>
    </row>
    <row r="916" ht="14.25" customHeight="1">
      <c r="Q916" s="11"/>
    </row>
    <row r="917" ht="14.25" customHeight="1">
      <c r="Q917" s="11"/>
    </row>
    <row r="918" ht="14.25" customHeight="1">
      <c r="Q918" s="11"/>
    </row>
    <row r="919" ht="14.25" customHeight="1">
      <c r="Q919" s="11"/>
    </row>
    <row r="920" ht="14.25" customHeight="1">
      <c r="Q920" s="11"/>
    </row>
    <row r="921" ht="14.25" customHeight="1">
      <c r="Q921" s="11"/>
    </row>
    <row r="922" ht="14.25" customHeight="1">
      <c r="Q922" s="11"/>
    </row>
    <row r="923" ht="14.25" customHeight="1">
      <c r="Q923" s="11"/>
    </row>
    <row r="924" ht="14.25" customHeight="1">
      <c r="Q924" s="11"/>
    </row>
    <row r="925" ht="14.25" customHeight="1">
      <c r="Q925" s="11"/>
    </row>
    <row r="926" ht="14.25" customHeight="1">
      <c r="Q926" s="11"/>
    </row>
    <row r="927" ht="14.25" customHeight="1">
      <c r="Q927" s="11"/>
    </row>
    <row r="928" ht="14.25" customHeight="1">
      <c r="Q928" s="11"/>
    </row>
    <row r="929" ht="14.25" customHeight="1">
      <c r="Q929" s="11"/>
    </row>
    <row r="930" ht="14.25" customHeight="1">
      <c r="Q930" s="11"/>
    </row>
    <row r="931" ht="14.25" customHeight="1">
      <c r="Q931" s="11"/>
    </row>
    <row r="932" ht="14.25" customHeight="1">
      <c r="Q932" s="11"/>
    </row>
    <row r="933" ht="14.25" customHeight="1">
      <c r="Q933" s="11"/>
    </row>
    <row r="934" ht="14.25" customHeight="1">
      <c r="Q934" s="11"/>
    </row>
    <row r="935" ht="14.25" customHeight="1">
      <c r="Q935" s="11"/>
    </row>
    <row r="936" ht="14.25" customHeight="1">
      <c r="Q936" s="11"/>
    </row>
    <row r="937" ht="14.25" customHeight="1">
      <c r="Q937" s="11"/>
    </row>
    <row r="938" ht="14.25" customHeight="1">
      <c r="Q938" s="11"/>
    </row>
    <row r="939" ht="14.25" customHeight="1">
      <c r="Q939" s="11"/>
    </row>
    <row r="940" ht="14.25" customHeight="1">
      <c r="Q940" s="11"/>
    </row>
    <row r="941" ht="14.25" customHeight="1">
      <c r="Q941" s="11"/>
    </row>
    <row r="942" ht="14.25" customHeight="1">
      <c r="Q942" s="11"/>
    </row>
    <row r="943" ht="14.25" customHeight="1">
      <c r="Q943" s="11"/>
    </row>
    <row r="944" ht="14.25" customHeight="1">
      <c r="Q944" s="11"/>
    </row>
    <row r="945" ht="14.25" customHeight="1">
      <c r="Q945" s="11"/>
    </row>
    <row r="946" ht="14.25" customHeight="1">
      <c r="Q946" s="11"/>
    </row>
    <row r="947" ht="14.25" customHeight="1">
      <c r="Q947" s="11"/>
    </row>
    <row r="948" ht="14.25" customHeight="1">
      <c r="Q948" s="11"/>
    </row>
    <row r="949" ht="14.25" customHeight="1">
      <c r="Q949" s="11"/>
    </row>
    <row r="950" ht="14.25" customHeight="1">
      <c r="Q950" s="11"/>
    </row>
    <row r="951" ht="14.25" customHeight="1">
      <c r="Q951" s="11"/>
    </row>
    <row r="952" ht="14.25" customHeight="1">
      <c r="Q952" s="11"/>
    </row>
    <row r="953" ht="14.25" customHeight="1">
      <c r="Q953" s="11"/>
    </row>
    <row r="954" ht="14.25" customHeight="1">
      <c r="Q954" s="11"/>
    </row>
    <row r="955" ht="14.25" customHeight="1">
      <c r="Q955" s="11"/>
    </row>
    <row r="956" ht="14.25" customHeight="1">
      <c r="Q956" s="11"/>
    </row>
    <row r="957" ht="14.25" customHeight="1">
      <c r="Q957" s="11"/>
    </row>
    <row r="958" ht="14.25" customHeight="1">
      <c r="Q958" s="11"/>
    </row>
    <row r="959" ht="14.25" customHeight="1">
      <c r="Q959" s="11"/>
    </row>
    <row r="960" ht="14.25" customHeight="1">
      <c r="Q960" s="11"/>
    </row>
    <row r="961" ht="14.25" customHeight="1">
      <c r="Q961" s="11"/>
    </row>
    <row r="962" ht="14.25" customHeight="1">
      <c r="Q962" s="11"/>
    </row>
    <row r="963" ht="14.25" customHeight="1">
      <c r="Q963" s="11"/>
    </row>
    <row r="964" ht="14.25" customHeight="1">
      <c r="Q964" s="11"/>
    </row>
    <row r="965" ht="14.25" customHeight="1">
      <c r="Q965" s="11"/>
    </row>
    <row r="966" ht="14.25" customHeight="1">
      <c r="Q966" s="11"/>
    </row>
    <row r="967" ht="14.25" customHeight="1">
      <c r="Q967" s="11"/>
    </row>
    <row r="968" ht="14.25" customHeight="1">
      <c r="Q968" s="11"/>
    </row>
    <row r="969" ht="14.25" customHeight="1">
      <c r="Q969" s="11"/>
    </row>
    <row r="970" ht="14.25" customHeight="1">
      <c r="Q970" s="11"/>
    </row>
    <row r="971" ht="14.25" customHeight="1">
      <c r="Q971" s="11"/>
    </row>
    <row r="972" ht="14.25" customHeight="1">
      <c r="Q972" s="11"/>
    </row>
    <row r="973" ht="14.25" customHeight="1">
      <c r="Q973" s="11"/>
    </row>
    <row r="974" ht="14.25" customHeight="1">
      <c r="Q974" s="11"/>
    </row>
    <row r="975" ht="14.25" customHeight="1">
      <c r="Q975" s="11"/>
    </row>
    <row r="976" ht="14.25" customHeight="1">
      <c r="Q976" s="11"/>
    </row>
    <row r="977" ht="14.25" customHeight="1">
      <c r="Q977" s="11"/>
    </row>
    <row r="978" ht="14.25" customHeight="1">
      <c r="Q978" s="11"/>
    </row>
    <row r="979" ht="14.25" customHeight="1">
      <c r="Q979" s="11"/>
    </row>
    <row r="980" ht="14.25" customHeight="1">
      <c r="Q980" s="11"/>
    </row>
    <row r="981" ht="14.25" customHeight="1">
      <c r="Q981" s="11"/>
    </row>
    <row r="982" ht="14.25" customHeight="1">
      <c r="Q982" s="11"/>
    </row>
    <row r="983" ht="14.25" customHeight="1">
      <c r="Q983" s="11"/>
    </row>
    <row r="984" ht="14.25" customHeight="1">
      <c r="Q984" s="11"/>
    </row>
    <row r="985" ht="14.25" customHeight="1">
      <c r="Q985" s="11"/>
    </row>
    <row r="986" ht="14.25" customHeight="1">
      <c r="Q986" s="11"/>
    </row>
    <row r="987" ht="14.25" customHeight="1">
      <c r="Q987" s="11"/>
    </row>
    <row r="988" ht="14.25" customHeight="1">
      <c r="Q988" s="11"/>
    </row>
    <row r="989" ht="14.25" customHeight="1">
      <c r="Q989" s="11"/>
    </row>
    <row r="990" ht="14.25" customHeight="1">
      <c r="Q990" s="11"/>
    </row>
    <row r="991" ht="14.25" customHeight="1">
      <c r="Q991" s="11"/>
    </row>
    <row r="992" ht="14.25" customHeight="1">
      <c r="Q992" s="11"/>
    </row>
    <row r="993" ht="14.25" customHeight="1">
      <c r="Q993" s="11"/>
    </row>
    <row r="994" ht="14.25" customHeight="1">
      <c r="Q994" s="11"/>
    </row>
    <row r="995" ht="14.25" customHeight="1">
      <c r="Q995" s="11"/>
    </row>
    <row r="996" ht="14.25" customHeight="1">
      <c r="Q996" s="11"/>
    </row>
    <row r="997" ht="14.25" customHeight="1">
      <c r="Q997" s="11"/>
    </row>
    <row r="998" ht="14.25" customHeight="1">
      <c r="Q998" s="11"/>
    </row>
    <row r="999" ht="14.25" customHeight="1">
      <c r="Q999" s="11"/>
    </row>
    <row r="1000" ht="14.25" customHeight="1">
      <c r="Q1000" s="11"/>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2023-11-23T14:16:07Z</dcterms:created>
  <dc:creator>Danny Tippens</dc:creator>
</cp:coreProperties>
</file>